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ne\Desktop\VPL\VPL 2022\BREVET 400 KM - BRM\"/>
    </mc:Choice>
  </mc:AlternateContent>
  <xr:revisionPtr revIDLastSave="0" documentId="13_ncr:1_{56A0836E-E8D7-4D17-9C54-BA2BAA704264}" xr6:coauthVersionLast="47" xr6:coauthVersionMax="47" xr10:uidLastSave="{00000000-0000-0000-0000-000000000000}"/>
  <bookViews>
    <workbookView xWindow="-108" yWindow="-108" windowWidth="23256" windowHeight="12576" xr2:uid="{3C15538F-8672-4C54-A602-8F184A88B01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I51" i="1"/>
  <c r="H5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I31" i="1"/>
  <c r="K90" i="1"/>
  <c r="K80" i="1"/>
  <c r="K68" i="1"/>
  <c r="G64" i="1"/>
  <c r="K62" i="1"/>
  <c r="L30" i="1"/>
  <c r="L62" i="1"/>
  <c r="L50" i="1"/>
  <c r="K50" i="1"/>
  <c r="K30" i="1"/>
  <c r="I81" i="1"/>
  <c r="H81" i="1"/>
  <c r="I69" i="1"/>
  <c r="H69" i="1"/>
  <c r="I64" i="1"/>
  <c r="H64" i="1"/>
  <c r="I63" i="1"/>
  <c r="H63" i="1"/>
  <c r="I52" i="1"/>
  <c r="I53" i="1"/>
  <c r="I54" i="1"/>
  <c r="I55" i="1"/>
  <c r="I56" i="1"/>
  <c r="I57" i="1"/>
  <c r="I58" i="1"/>
  <c r="I59" i="1"/>
  <c r="I60" i="1"/>
  <c r="I61" i="1"/>
  <c r="I62" i="1"/>
  <c r="H52" i="1"/>
  <c r="H53" i="1"/>
  <c r="H54" i="1"/>
  <c r="H55" i="1"/>
  <c r="H56" i="1"/>
  <c r="H57" i="1"/>
  <c r="H58" i="1"/>
  <c r="H59" i="1"/>
  <c r="H60" i="1"/>
  <c r="H61" i="1"/>
  <c r="H62" i="1"/>
  <c r="K21" i="1"/>
  <c r="L21" i="1" s="1"/>
  <c r="G91" i="1"/>
  <c r="G22" i="1"/>
  <c r="G23" i="1" s="1"/>
  <c r="G24" i="1" s="1"/>
  <c r="G25" i="1" s="1"/>
  <c r="G26" i="1" s="1"/>
  <c r="G27" i="1" s="1"/>
  <c r="G28" i="1" s="1"/>
  <c r="G29" i="1" s="1"/>
  <c r="G30" i="1" s="1"/>
  <c r="H30" i="1" s="1"/>
  <c r="I30" i="1" l="1"/>
  <c r="H29" i="1"/>
  <c r="I28" i="1"/>
  <c r="H28" i="1"/>
  <c r="I27" i="1"/>
  <c r="I22" i="1"/>
  <c r="H27" i="1"/>
  <c r="I26" i="1"/>
  <c r="I29" i="1"/>
  <c r="H26" i="1"/>
  <c r="H25" i="1"/>
  <c r="I25" i="1"/>
  <c r="I24" i="1"/>
  <c r="H24" i="1"/>
  <c r="I23" i="1"/>
  <c r="H22" i="1"/>
  <c r="H23" i="1"/>
  <c r="G32" i="1"/>
  <c r="G33" i="1" l="1"/>
  <c r="G34" i="1" l="1"/>
  <c r="G35" i="1" l="1"/>
  <c r="G36" i="1" l="1"/>
  <c r="G37" i="1" l="1"/>
  <c r="G38" i="1" l="1"/>
  <c r="G39" i="1" l="1"/>
  <c r="G40" i="1" l="1"/>
  <c r="G41" i="1" l="1"/>
  <c r="G42" i="1" l="1"/>
  <c r="G43" i="1" l="1"/>
  <c r="G44" i="1" l="1"/>
  <c r="G45" i="1" l="1"/>
  <c r="G46" i="1" l="1"/>
  <c r="G47" i="1" l="1"/>
  <c r="G48" i="1" l="1"/>
  <c r="G49" i="1" l="1"/>
  <c r="G50" i="1" l="1"/>
  <c r="G52" i="1" l="1"/>
  <c r="G53" i="1" l="1"/>
  <c r="G54" i="1" l="1"/>
  <c r="G55" i="1" l="1"/>
  <c r="G56" i="1" l="1"/>
  <c r="G57" i="1" l="1"/>
  <c r="G58" i="1" l="1"/>
  <c r="G59" i="1" l="1"/>
  <c r="G60" i="1" l="1"/>
  <c r="G61" i="1" l="1"/>
  <c r="G62" i="1" l="1"/>
  <c r="G65" i="1" l="1"/>
  <c r="I65" i="1" l="1"/>
  <c r="H65" i="1"/>
  <c r="G66" i="1"/>
  <c r="I66" i="1" l="1"/>
  <c r="H66" i="1"/>
  <c r="G67" i="1"/>
  <c r="H67" i="1" l="1"/>
  <c r="I67" i="1"/>
  <c r="G68" i="1"/>
  <c r="I68" i="1" l="1"/>
  <c r="L68" i="1"/>
  <c r="H68" i="1"/>
  <c r="G70" i="1"/>
  <c r="H70" i="1" l="1"/>
  <c r="I70" i="1"/>
  <c r="G71" i="1"/>
  <c r="I71" i="1" l="1"/>
  <c r="H71" i="1"/>
  <c r="G72" i="1"/>
  <c r="I72" i="1" l="1"/>
  <c r="H72" i="1"/>
  <c r="G73" i="1"/>
  <c r="I73" i="1" l="1"/>
  <c r="H73" i="1"/>
  <c r="G74" i="1"/>
  <c r="I74" i="1" l="1"/>
  <c r="H74" i="1"/>
  <c r="G75" i="1"/>
  <c r="H75" i="1" l="1"/>
  <c r="I75" i="1"/>
  <c r="G76" i="1"/>
  <c r="I76" i="1" l="1"/>
  <c r="H76" i="1"/>
  <c r="G77" i="1"/>
  <c r="H77" i="1" l="1"/>
  <c r="I77" i="1"/>
  <c r="G78" i="1"/>
  <c r="H78" i="1" l="1"/>
  <c r="I78" i="1"/>
  <c r="G79" i="1"/>
  <c r="I79" i="1" l="1"/>
  <c r="H79" i="1"/>
  <c r="G80" i="1"/>
  <c r="I80" i="1" l="1"/>
  <c r="L80" i="1"/>
  <c r="H80" i="1"/>
  <c r="G82" i="1"/>
  <c r="H82" i="1" l="1"/>
  <c r="I82" i="1"/>
  <c r="G83" i="1"/>
  <c r="I83" i="1" l="1"/>
  <c r="H83" i="1"/>
  <c r="G84" i="1"/>
  <c r="I84" i="1" l="1"/>
  <c r="H84" i="1"/>
  <c r="G85" i="1"/>
  <c r="I85" i="1" l="1"/>
  <c r="H85" i="1"/>
  <c r="G86" i="1"/>
  <c r="I86" i="1" l="1"/>
  <c r="H86" i="1"/>
  <c r="G87" i="1"/>
  <c r="H87" i="1" l="1"/>
  <c r="I87" i="1"/>
  <c r="G88" i="1"/>
  <c r="I88" i="1" l="1"/>
  <c r="H88" i="1"/>
  <c r="G89" i="1"/>
  <c r="I89" i="1" l="1"/>
  <c r="H89" i="1"/>
  <c r="G90" i="1"/>
  <c r="H90" i="1" l="1"/>
  <c r="I90" i="1"/>
  <c r="L90" i="1"/>
</calcChain>
</file>

<file path=xl/sharedStrings.xml><?xml version="1.0" encoding="utf-8"?>
<sst xmlns="http://schemas.openxmlformats.org/spreadsheetml/2006/main" count="183" uniqueCount="139">
  <si>
    <r>
      <t>A</t>
    </r>
    <r>
      <rPr>
        <b/>
        <sz val="18"/>
        <color rgb="FF000080"/>
        <rFont val="Arial"/>
        <family val="2"/>
      </rPr>
      <t>UDAX</t>
    </r>
    <r>
      <rPr>
        <b/>
        <sz val="18"/>
        <color rgb="FFFF0000"/>
        <rFont val="Arial"/>
        <family val="2"/>
      </rPr>
      <t xml:space="preserve"> C</t>
    </r>
    <r>
      <rPr>
        <b/>
        <sz val="18"/>
        <color rgb="FF000080"/>
        <rFont val="Arial"/>
        <family val="2"/>
      </rPr>
      <t>LUB</t>
    </r>
    <r>
      <rPr>
        <b/>
        <sz val="18"/>
        <color rgb="FFFF0000"/>
        <rFont val="Arial"/>
        <family val="2"/>
      </rPr>
      <t xml:space="preserve"> P</t>
    </r>
    <r>
      <rPr>
        <b/>
        <sz val="18"/>
        <color rgb="FF000080"/>
        <rFont val="Arial"/>
        <family val="2"/>
      </rPr>
      <t>ARISIEN</t>
    </r>
  </si>
  <si>
    <t>RANDONNEURS FRANÇAIS</t>
  </si>
  <si>
    <t>RANDONNEURS EUROPEENS</t>
  </si>
  <si>
    <t>RANDONNEURS MONDIAUX</t>
  </si>
  <si>
    <t>N° homologation :</t>
  </si>
  <si>
    <t xml:space="preserve">Société organisatrice : </t>
  </si>
  <si>
    <t>Code ACP :</t>
  </si>
  <si>
    <t>Nom du responsable :</t>
  </si>
  <si>
    <t>Ligue :</t>
  </si>
  <si>
    <t>Adresse du responsable :</t>
  </si>
  <si>
    <t>Brevet de</t>
  </si>
  <si>
    <t>Date :</t>
  </si>
  <si>
    <t>Heure de départ :</t>
  </si>
  <si>
    <t>LOCALITES</t>
  </si>
  <si>
    <t>Numéro de route</t>
  </si>
  <si>
    <t>CONTROLES</t>
  </si>
  <si>
    <t>Ouverture</t>
  </si>
  <si>
    <t>Fermeture</t>
  </si>
  <si>
    <t>Tél :</t>
  </si>
  <si>
    <t>Mail :</t>
  </si>
  <si>
    <t>Michelin</t>
  </si>
  <si>
    <t>n°</t>
  </si>
  <si>
    <t>Pli</t>
  </si>
  <si>
    <t>Contrôle</t>
  </si>
  <si>
    <t>km</t>
  </si>
  <si>
    <t>LAVAL</t>
  </si>
  <si>
    <t>Départ : LAVAL</t>
  </si>
  <si>
    <t>Changé</t>
  </si>
  <si>
    <t xml:space="preserve">Les Chênes Secs </t>
  </si>
  <si>
    <t xml:space="preserve">St Ouen des Toits </t>
  </si>
  <si>
    <t xml:space="preserve">Le Bourgneur la Forêt </t>
  </si>
  <si>
    <t>Vitré  (BPF)</t>
  </si>
  <si>
    <t xml:space="preserve">Val d'Izé </t>
  </si>
  <si>
    <t xml:space="preserve">Livré sur Changeon </t>
  </si>
  <si>
    <t xml:space="preserve">Saint Aubin du Cormier </t>
  </si>
  <si>
    <t>Vieux-Vy-sur Couesnon</t>
  </si>
  <si>
    <t>D 20</t>
  </si>
  <si>
    <t>D 544</t>
  </si>
  <si>
    <t>D 104 - D 254</t>
  </si>
  <si>
    <t>D 30</t>
  </si>
  <si>
    <t xml:space="preserve">D 30 </t>
  </si>
  <si>
    <t>D 123 - D 34</t>
  </si>
  <si>
    <t>D 794</t>
  </si>
  <si>
    <t xml:space="preserve">Saint Hilaire des Landes </t>
  </si>
  <si>
    <t xml:space="preserve">St Sauveur des Landes </t>
  </si>
  <si>
    <t>D 18</t>
  </si>
  <si>
    <t xml:space="preserve">Romagné </t>
  </si>
  <si>
    <t>Fougères (BPF)</t>
  </si>
  <si>
    <t>D 812</t>
  </si>
  <si>
    <t>D 806</t>
  </si>
  <si>
    <t xml:space="preserve">Laignelet </t>
  </si>
  <si>
    <t xml:space="preserve">Le Loroux </t>
  </si>
  <si>
    <t>D 806 - D 33</t>
  </si>
  <si>
    <t xml:space="preserve">Saint Ellier du Maine </t>
  </si>
  <si>
    <t>D 33</t>
  </si>
  <si>
    <t xml:space="preserve">La Tannière </t>
  </si>
  <si>
    <t xml:space="preserve">Lévaré </t>
  </si>
  <si>
    <t xml:space="preserve">Hercé </t>
  </si>
  <si>
    <t xml:space="preserve">Gorron </t>
  </si>
  <si>
    <t xml:space="preserve">Ambrières </t>
  </si>
  <si>
    <t xml:space="preserve">Chnatrigné </t>
  </si>
  <si>
    <t>Lassay les Châteaux (BPF)</t>
  </si>
  <si>
    <t xml:space="preserve">Saint Fraimbault de Lassay </t>
  </si>
  <si>
    <t>D 242</t>
  </si>
  <si>
    <t xml:space="preserve">Chevaigné du Maine </t>
  </si>
  <si>
    <t>D 242 - D 218</t>
  </si>
  <si>
    <t xml:space="preserve">Javron les Chapelles </t>
  </si>
  <si>
    <t>D 13</t>
  </si>
  <si>
    <t>D 119</t>
  </si>
  <si>
    <t xml:space="preserve">Averton </t>
  </si>
  <si>
    <t>D 119 - D 15</t>
  </si>
  <si>
    <t xml:space="preserve">St Pault le Gaultier </t>
  </si>
  <si>
    <t>D 15</t>
  </si>
  <si>
    <t xml:space="preserve">Sougé le Ganelon </t>
  </si>
  <si>
    <t xml:space="preserve">Fresnay sur Sarthe </t>
  </si>
  <si>
    <t>D 310</t>
  </si>
  <si>
    <t xml:space="preserve">La Hutte </t>
  </si>
  <si>
    <t xml:space="preserve">St Rémy du Val </t>
  </si>
  <si>
    <t>D 310 - D 311</t>
  </si>
  <si>
    <t>Mamers</t>
  </si>
  <si>
    <t>D 931</t>
  </si>
  <si>
    <t xml:space="preserve">Suré </t>
  </si>
  <si>
    <t xml:space="preserve">St Jouin du  Blavou </t>
  </si>
  <si>
    <t>Parfondeval</t>
  </si>
  <si>
    <t>D 283</t>
  </si>
  <si>
    <t xml:space="preserve">Le Pin la Garenne </t>
  </si>
  <si>
    <t xml:space="preserve">Eperrais </t>
  </si>
  <si>
    <t xml:space="preserve">Bellême </t>
  </si>
  <si>
    <t>D 938</t>
  </si>
  <si>
    <t xml:space="preserve">Igé </t>
  </si>
  <si>
    <t>D 938 - D 301</t>
  </si>
  <si>
    <t>D 301 - D 2 - D 27</t>
  </si>
  <si>
    <t xml:space="preserve">Moncé en Saosnois </t>
  </si>
  <si>
    <t>D 27</t>
  </si>
  <si>
    <t xml:space="preserve">Marolles les Brault </t>
  </si>
  <si>
    <t>Dangeul</t>
  </si>
  <si>
    <t xml:space="preserve">Nouans </t>
  </si>
  <si>
    <t xml:space="preserve">Meurcé </t>
  </si>
  <si>
    <t xml:space="preserve">Vivoin </t>
  </si>
  <si>
    <t xml:space="preserve">Beaumont sur Sarthe </t>
  </si>
  <si>
    <t>D 5</t>
  </si>
  <si>
    <t xml:space="preserve">Ségrie </t>
  </si>
  <si>
    <t xml:space="preserve">Pezé le Robert </t>
  </si>
  <si>
    <t xml:space="preserve">Saint Rémy de Sillé </t>
  </si>
  <si>
    <t xml:space="preserve">Rouessé Vassé  </t>
  </si>
  <si>
    <t>D 310 - D 32</t>
  </si>
  <si>
    <t xml:space="preserve">Assé le Béranger </t>
  </si>
  <si>
    <t>D 32</t>
  </si>
  <si>
    <t>Evron</t>
  </si>
  <si>
    <t xml:space="preserve">Neau </t>
  </si>
  <si>
    <t>Brée</t>
  </si>
  <si>
    <t xml:space="preserve">Montsûrs </t>
  </si>
  <si>
    <t xml:space="preserve">Saint Céneré </t>
  </si>
  <si>
    <t xml:space="preserve">Argentré </t>
  </si>
  <si>
    <t xml:space="preserve">LAVAL </t>
  </si>
  <si>
    <t>2019 PL 15</t>
  </si>
  <si>
    <t xml:space="preserve">Nom du parcours : 400 KM  RANDONNEURS </t>
  </si>
  <si>
    <t xml:space="preserve">VELO PASSION LAVAL </t>
  </si>
  <si>
    <t>06 70 09 92 35</t>
  </si>
  <si>
    <t>velopassionlaval@gmail.com</t>
  </si>
  <si>
    <t>Pays de la Loire</t>
  </si>
  <si>
    <t>7 et 8 mai 2022</t>
  </si>
  <si>
    <t>C</t>
  </si>
  <si>
    <t>km/h</t>
  </si>
  <si>
    <t>SENS DE BRETAGNE</t>
  </si>
  <si>
    <t xml:space="preserve">VILLAINES LA JUHEL </t>
  </si>
  <si>
    <t xml:space="preserve">MORTAGNE AU PERCHE </t>
  </si>
  <si>
    <t xml:space="preserve">SAINT COSME EN VAIRAIS </t>
  </si>
  <si>
    <t xml:space="preserve">SILLE LE GUILLAUME </t>
  </si>
  <si>
    <t>Quartier Ferrié Bâtiment 13</t>
  </si>
  <si>
    <t>vitesse moyenne estimée</t>
  </si>
  <si>
    <t>Temps</t>
  </si>
  <si>
    <t>Heure</t>
  </si>
  <si>
    <t>arrêt</t>
  </si>
  <si>
    <t>passage</t>
  </si>
  <si>
    <t>partiel</t>
  </si>
  <si>
    <t>cumul</t>
  </si>
  <si>
    <t>corriger 20 par  votre vitesse moyenne envisagée</t>
  </si>
  <si>
    <t xml:space="preserve">Lieu de départ : Quartier Ferrié - bâtiment 13 - 5300 LAVAL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</si>
</sst>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"/>
    <numFmt numFmtId="166" formatCode="h: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0080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sz val="10"/>
      <color rgb="FF00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1"/>
      <color theme="5"/>
      <name val="Calibri"/>
      <family val="2"/>
      <scheme val="minor"/>
    </font>
    <font>
      <sz val="11"/>
      <color rgb="FF000080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3.5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rgb="FF000000"/>
      </top>
      <bottom/>
      <diagonal/>
    </border>
    <border>
      <left style="thick">
        <color indexed="64"/>
      </left>
      <right style="thick">
        <color indexed="64"/>
      </right>
      <top/>
      <bottom style="thick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0" fontId="7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0" fillId="0" borderId="17" xfId="0" applyBorder="1"/>
    <xf numFmtId="0" fontId="0" fillId="0" borderId="18" xfId="0" applyBorder="1"/>
    <xf numFmtId="165" fontId="0" fillId="0" borderId="18" xfId="0" applyNumberFormat="1" applyBorder="1" applyAlignment="1">
      <alignment horizontal="center"/>
    </xf>
    <xf numFmtId="0" fontId="7" fillId="0" borderId="7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/>
    </xf>
    <xf numFmtId="0" fontId="10" fillId="0" borderId="0" xfId="0" applyFont="1"/>
    <xf numFmtId="166" fontId="1" fillId="2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1" fillId="2" borderId="26" xfId="0" applyFont="1" applyFill="1" applyBorder="1"/>
    <xf numFmtId="166" fontId="1" fillId="2" borderId="28" xfId="0" applyNumberFormat="1" applyFont="1" applyFill="1" applyBorder="1" applyAlignment="1">
      <alignment horizontal="center"/>
    </xf>
    <xf numFmtId="166" fontId="8" fillId="0" borderId="23" xfId="0" applyNumberFormat="1" applyFont="1" applyBorder="1" applyAlignment="1">
      <alignment horizontal="center" vertical="center" wrapText="1"/>
    </xf>
    <xf numFmtId="166" fontId="8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" fillId="2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/>
    <xf numFmtId="1" fontId="0" fillId="0" borderId="18" xfId="0" applyNumberFormat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0" xfId="0" applyFont="1"/>
    <xf numFmtId="0" fontId="1" fillId="0" borderId="17" xfId="0" applyFont="1" applyBorder="1"/>
    <xf numFmtId="0" fontId="0" fillId="3" borderId="0" xfId="0" applyFill="1"/>
    <xf numFmtId="0" fontId="1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20" fontId="1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20" fontId="12" fillId="0" borderId="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166" fontId="0" fillId="4" borderId="18" xfId="0" applyNumberFormat="1" applyFill="1" applyBorder="1" applyAlignment="1">
      <alignment horizontal="center"/>
    </xf>
    <xf numFmtId="166" fontId="0" fillId="4" borderId="19" xfId="0" applyNumberFormat="1" applyFill="1" applyBorder="1" applyAlignment="1">
      <alignment horizontal="center"/>
    </xf>
    <xf numFmtId="166" fontId="1" fillId="4" borderId="18" xfId="0" applyNumberFormat="1" applyFont="1" applyFill="1" applyBorder="1" applyAlignment="1">
      <alignment horizontal="center"/>
    </xf>
    <xf numFmtId="166" fontId="1" fillId="4" borderId="19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20" xfId="0" applyFont="1" applyFill="1" applyBorder="1" applyAlignment="1">
      <alignment horizontal="center"/>
    </xf>
    <xf numFmtId="0" fontId="17" fillId="5" borderId="0" xfId="0" applyFont="1" applyFill="1" applyAlignment="1">
      <alignment horizontal="center" vertical="center" wrapText="1"/>
    </xf>
    <xf numFmtId="20" fontId="1" fillId="2" borderId="24" xfId="0" applyNumberFormat="1" applyFont="1" applyFill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1" fillId="2" borderId="18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20" fontId="0" fillId="2" borderId="18" xfId="0" applyNumberFormat="1" applyFont="1" applyFill="1" applyBorder="1" applyAlignment="1">
      <alignment horizontal="center"/>
    </xf>
    <xf numFmtId="20" fontId="0" fillId="0" borderId="18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164" fontId="4" fillId="0" borderId="8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133350</xdr:rowOff>
    </xdr:from>
    <xdr:to>
      <xdr:col>4</xdr:col>
      <xdr:colOff>970959</xdr:colOff>
      <xdr:row>5</xdr:row>
      <xdr:rowOff>27264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266F6B1-DB75-49C9-8303-7AD4BA7F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323850"/>
          <a:ext cx="885234" cy="655914"/>
        </a:xfrm>
        <a:prstGeom prst="rect">
          <a:avLst/>
        </a:prstGeom>
      </xdr:spPr>
    </xdr:pic>
    <xdr:clientData/>
  </xdr:twoCellAnchor>
  <xdr:twoCellAnchor editAs="oneCell">
    <xdr:from>
      <xdr:col>4</xdr:col>
      <xdr:colOff>1133475</xdr:colOff>
      <xdr:row>0</xdr:row>
      <xdr:rowOff>0</xdr:rowOff>
    </xdr:from>
    <xdr:to>
      <xdr:col>10</xdr:col>
      <xdr:colOff>364228</xdr:colOff>
      <xdr:row>7</xdr:row>
      <xdr:rowOff>41439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F55E15D-DD71-421A-89FD-62E535383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9525" y="0"/>
          <a:ext cx="3932293" cy="14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lopassionlav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8EC1-954E-410A-BDF2-8117B69F6712}">
  <dimension ref="A1:N92"/>
  <sheetViews>
    <sheetView tabSelected="1" zoomScale="115" zoomScaleNormal="115" workbookViewId="0">
      <selection activeCell="N14" sqref="N14"/>
    </sheetView>
  </sheetViews>
  <sheetFormatPr baseColWidth="10" defaultRowHeight="14.4" x14ac:dyDescent="0.3"/>
  <cols>
    <col min="1" max="1" width="4.109375" style="37" customWidth="1"/>
    <col min="2" max="2" width="27.88671875" bestFit="1" customWidth="1"/>
    <col min="3" max="3" width="4" style="37" customWidth="1"/>
    <col min="4" max="4" width="4" customWidth="1"/>
    <col min="5" max="5" width="29.6640625" customWidth="1"/>
    <col min="6" max="6" width="10.77734375" bestFit="1" customWidth="1"/>
    <col min="7" max="7" width="7.33203125" customWidth="1"/>
    <col min="8" max="9" width="7.77734375" bestFit="1" customWidth="1"/>
    <col min="10" max="10" width="7.77734375" customWidth="1"/>
    <col min="11" max="11" width="8.88671875" bestFit="1" customWidth="1"/>
    <col min="12" max="12" width="9.33203125" bestFit="1" customWidth="1"/>
    <col min="13" max="13" width="3.33203125" customWidth="1"/>
    <col min="14" max="14" width="11.44140625" style="30"/>
  </cols>
  <sheetData>
    <row r="1" spans="2:12" ht="22.8" x14ac:dyDescent="0.3">
      <c r="B1" s="106" t="s">
        <v>0</v>
      </c>
      <c r="C1" s="106"/>
      <c r="D1" s="98"/>
      <c r="E1" s="98"/>
      <c r="F1" s="1"/>
      <c r="G1" s="1"/>
      <c r="H1" s="1"/>
      <c r="I1" s="1"/>
      <c r="J1" s="1"/>
      <c r="K1" s="1"/>
      <c r="L1" s="1"/>
    </row>
    <row r="2" spans="2:12" x14ac:dyDescent="0.3">
      <c r="B2" s="2"/>
      <c r="C2" s="64"/>
      <c r="D2" s="3"/>
      <c r="E2" s="1"/>
      <c r="F2" s="107"/>
      <c r="G2" s="108"/>
      <c r="H2" s="108"/>
      <c r="I2" s="108"/>
      <c r="J2" s="108"/>
      <c r="K2" s="108"/>
      <c r="L2" s="108"/>
    </row>
    <row r="3" spans="2:12" x14ac:dyDescent="0.3">
      <c r="B3" s="2" t="s">
        <v>1</v>
      </c>
      <c r="C3" s="97">
        <v>1921</v>
      </c>
      <c r="D3" s="98"/>
      <c r="E3" s="1"/>
      <c r="F3" s="107"/>
      <c r="G3" s="108"/>
      <c r="H3" s="108"/>
      <c r="I3" s="108"/>
      <c r="J3" s="108"/>
      <c r="K3" s="108"/>
      <c r="L3" s="108"/>
    </row>
    <row r="4" spans="2:12" x14ac:dyDescent="0.3">
      <c r="B4" s="2" t="s">
        <v>2</v>
      </c>
      <c r="C4" s="97">
        <v>1976</v>
      </c>
      <c r="D4" s="98"/>
      <c r="E4" s="1"/>
      <c r="F4" s="107"/>
      <c r="G4" s="108"/>
      <c r="H4" s="108"/>
      <c r="I4" s="108"/>
      <c r="J4" s="108"/>
      <c r="K4" s="108"/>
      <c r="L4" s="108"/>
    </row>
    <row r="5" spans="2:12" x14ac:dyDescent="0.3">
      <c r="B5" s="2" t="s">
        <v>3</v>
      </c>
      <c r="C5" s="97">
        <v>1983</v>
      </c>
      <c r="D5" s="98"/>
      <c r="E5" s="1"/>
      <c r="F5" s="107"/>
      <c r="G5" s="108"/>
      <c r="H5" s="108"/>
      <c r="I5" s="108"/>
      <c r="J5" s="108"/>
      <c r="K5" s="108"/>
      <c r="L5" s="108"/>
    </row>
    <row r="6" spans="2:12" x14ac:dyDescent="0.3">
      <c r="B6" s="3"/>
      <c r="C6" s="65"/>
      <c r="D6" s="3"/>
      <c r="E6" s="3"/>
      <c r="F6" s="3"/>
      <c r="G6" s="3"/>
      <c r="H6" s="3"/>
      <c r="I6" s="3"/>
      <c r="J6" s="3"/>
      <c r="K6" s="3"/>
      <c r="L6" s="3"/>
    </row>
    <row r="7" spans="2:12" x14ac:dyDescent="0.3">
      <c r="B7" s="3"/>
      <c r="C7" s="65"/>
      <c r="D7" s="3"/>
      <c r="E7" s="3"/>
      <c r="F7" s="3"/>
      <c r="G7" s="3"/>
      <c r="H7" s="3"/>
      <c r="I7" s="3"/>
      <c r="J7" s="3"/>
      <c r="K7" s="3"/>
      <c r="L7" s="3"/>
    </row>
    <row r="8" spans="2:12" ht="15" thickBot="1" x14ac:dyDescent="0.35">
      <c r="B8" s="3"/>
      <c r="C8" s="65"/>
      <c r="D8" s="3"/>
      <c r="E8" s="3"/>
      <c r="F8" s="3"/>
      <c r="G8" s="3"/>
      <c r="H8" s="3"/>
      <c r="I8" s="3"/>
      <c r="J8" s="3"/>
      <c r="K8" s="3"/>
      <c r="L8" s="3"/>
    </row>
    <row r="9" spans="2:12" ht="27.6" thickTop="1" thickBot="1" x14ac:dyDescent="0.35">
      <c r="B9" s="4" t="s">
        <v>116</v>
      </c>
      <c r="C9" s="101"/>
      <c r="D9" s="102"/>
      <c r="E9" s="102"/>
      <c r="F9" s="91" t="s">
        <v>4</v>
      </c>
      <c r="G9" s="92"/>
      <c r="H9" s="54"/>
      <c r="I9" s="54"/>
      <c r="J9" s="54"/>
      <c r="K9" s="93" t="s">
        <v>115</v>
      </c>
      <c r="L9" s="94"/>
    </row>
    <row r="10" spans="2:12" ht="15.6" thickTop="1" thickBot="1" x14ac:dyDescent="0.35">
      <c r="B10" s="5"/>
      <c r="C10" s="66"/>
      <c r="D10" s="6"/>
      <c r="E10" s="6"/>
      <c r="F10" s="5"/>
      <c r="G10" s="7"/>
      <c r="H10" s="55"/>
      <c r="I10" s="55"/>
      <c r="J10" s="55"/>
      <c r="K10" s="6"/>
      <c r="L10" s="6"/>
    </row>
    <row r="11" spans="2:12" ht="16.2" thickTop="1" x14ac:dyDescent="0.3">
      <c r="B11" s="8" t="s">
        <v>5</v>
      </c>
      <c r="C11" s="99" t="s">
        <v>117</v>
      </c>
      <c r="D11" s="100"/>
      <c r="E11" s="100"/>
      <c r="F11" s="5" t="s">
        <v>6</v>
      </c>
      <c r="G11" s="103">
        <v>7418</v>
      </c>
      <c r="H11" s="103"/>
      <c r="I11" s="55"/>
      <c r="J11" s="55"/>
      <c r="K11" s="55"/>
      <c r="L11" s="56"/>
    </row>
    <row r="12" spans="2:12" x14ac:dyDescent="0.3">
      <c r="B12" s="9" t="s">
        <v>7</v>
      </c>
      <c r="C12" s="104"/>
      <c r="D12" s="105"/>
      <c r="E12" s="105"/>
      <c r="F12" s="10" t="s">
        <v>8</v>
      </c>
      <c r="G12" s="95" t="s">
        <v>120</v>
      </c>
      <c r="H12" s="95"/>
      <c r="I12" s="95"/>
      <c r="J12" s="95"/>
      <c r="K12" s="95"/>
      <c r="L12" s="96"/>
    </row>
    <row r="13" spans="2:12" ht="17.399999999999999" x14ac:dyDescent="0.3">
      <c r="B13" s="9" t="s">
        <v>9</v>
      </c>
      <c r="C13" s="104"/>
      <c r="D13" s="105"/>
      <c r="E13" s="105"/>
      <c r="F13" s="10" t="s">
        <v>10</v>
      </c>
      <c r="G13" s="39">
        <v>400</v>
      </c>
      <c r="H13" s="39" t="s">
        <v>24</v>
      </c>
      <c r="I13" s="39"/>
      <c r="J13" s="39"/>
      <c r="K13" s="10"/>
      <c r="L13" s="13"/>
    </row>
    <row r="14" spans="2:12" ht="39.6" x14ac:dyDescent="0.3">
      <c r="B14" s="25" t="s">
        <v>18</v>
      </c>
      <c r="C14" s="112" t="s">
        <v>118</v>
      </c>
      <c r="D14" s="113"/>
      <c r="E14" s="113"/>
      <c r="F14" s="10" t="s">
        <v>130</v>
      </c>
      <c r="G14" s="84">
        <v>20</v>
      </c>
      <c r="H14" s="63" t="s">
        <v>123</v>
      </c>
      <c r="I14" s="109" t="s">
        <v>137</v>
      </c>
      <c r="J14" s="109"/>
      <c r="K14" s="109"/>
      <c r="L14" s="110"/>
    </row>
    <row r="15" spans="2:12" ht="17.399999999999999" x14ac:dyDescent="0.3">
      <c r="B15" s="25" t="s">
        <v>19</v>
      </c>
      <c r="C15" s="114" t="s">
        <v>119</v>
      </c>
      <c r="D15" s="105"/>
      <c r="E15" s="105"/>
      <c r="F15" s="10"/>
      <c r="G15" s="11"/>
      <c r="H15" s="11"/>
      <c r="I15" s="11"/>
      <c r="J15" s="11"/>
      <c r="K15" s="12"/>
      <c r="L15" s="13"/>
    </row>
    <row r="16" spans="2:12" x14ac:dyDescent="0.3">
      <c r="B16" s="14"/>
      <c r="C16" s="53"/>
      <c r="D16" s="115"/>
      <c r="E16" s="105"/>
      <c r="F16" s="10" t="s">
        <v>11</v>
      </c>
      <c r="G16" s="125" t="s">
        <v>121</v>
      </c>
      <c r="H16" s="125"/>
      <c r="I16" s="125"/>
      <c r="J16" s="125"/>
      <c r="K16" s="125"/>
      <c r="L16" s="126"/>
    </row>
    <row r="17" spans="1:14" ht="27" thickBot="1" x14ac:dyDescent="0.35">
      <c r="B17" s="127" t="s">
        <v>138</v>
      </c>
      <c r="C17" s="128"/>
      <c r="D17" s="128"/>
      <c r="E17" s="128"/>
      <c r="F17" s="15" t="s">
        <v>12</v>
      </c>
      <c r="G17" s="16"/>
      <c r="H17" s="62">
        <v>0.625</v>
      </c>
      <c r="I17" s="72"/>
      <c r="J17" s="62"/>
      <c r="K17" s="116"/>
      <c r="L17" s="117"/>
      <c r="N17" s="38"/>
    </row>
    <row r="18" spans="1:14" ht="15.6" customHeight="1" thickTop="1" thickBot="1" x14ac:dyDescent="0.35">
      <c r="A18" s="111" t="s">
        <v>23</v>
      </c>
      <c r="B18" s="118" t="s">
        <v>13</v>
      </c>
      <c r="C18" s="123" t="s">
        <v>20</v>
      </c>
      <c r="D18" s="124"/>
      <c r="E18" s="118" t="s">
        <v>14</v>
      </c>
      <c r="F18" s="17" t="s">
        <v>24</v>
      </c>
      <c r="G18" s="17" t="s">
        <v>24</v>
      </c>
      <c r="H18" s="59" t="s">
        <v>131</v>
      </c>
      <c r="I18" s="74" t="s">
        <v>132</v>
      </c>
      <c r="J18" s="76" t="s">
        <v>131</v>
      </c>
      <c r="K18" s="121" t="s">
        <v>15</v>
      </c>
      <c r="L18" s="122"/>
    </row>
    <row r="19" spans="1:14" ht="15" thickBot="1" x14ac:dyDescent="0.35">
      <c r="A19" s="111"/>
      <c r="B19" s="119"/>
      <c r="C19" s="26" t="s">
        <v>21</v>
      </c>
      <c r="D19" s="27" t="s">
        <v>22</v>
      </c>
      <c r="E19" s="120"/>
      <c r="F19" s="18" t="s">
        <v>135</v>
      </c>
      <c r="G19" s="19" t="s">
        <v>136</v>
      </c>
      <c r="H19" s="60" t="s">
        <v>136</v>
      </c>
      <c r="I19" s="75" t="s">
        <v>134</v>
      </c>
      <c r="J19" s="77" t="s">
        <v>133</v>
      </c>
      <c r="K19" s="20" t="s">
        <v>16</v>
      </c>
      <c r="L19" s="21" t="s">
        <v>17</v>
      </c>
    </row>
    <row r="20" spans="1:14" ht="15" thickTop="1" x14ac:dyDescent="0.3">
      <c r="B20" s="32" t="s">
        <v>26</v>
      </c>
      <c r="C20" s="28">
        <v>63</v>
      </c>
      <c r="D20" s="28">
        <v>10</v>
      </c>
      <c r="E20" s="28"/>
      <c r="F20" s="28"/>
      <c r="G20" s="28"/>
      <c r="H20" s="35"/>
      <c r="I20" s="73"/>
      <c r="J20" s="28"/>
      <c r="K20" s="35"/>
      <c r="L20" s="36"/>
    </row>
    <row r="21" spans="1:14" x14ac:dyDescent="0.3">
      <c r="B21" s="33" t="s">
        <v>25</v>
      </c>
      <c r="C21" s="40">
        <v>63</v>
      </c>
      <c r="D21" s="40">
        <v>10</v>
      </c>
      <c r="E21" s="40" t="s">
        <v>129</v>
      </c>
      <c r="F21" s="29"/>
      <c r="G21" s="46">
        <v>0</v>
      </c>
      <c r="H21" s="85"/>
      <c r="I21" s="85"/>
      <c r="J21" s="85"/>
      <c r="K21" s="31">
        <f>H17</f>
        <v>0.625</v>
      </c>
      <c r="L21" s="34">
        <f>K21+1/24</f>
        <v>0.66666666666666663</v>
      </c>
    </row>
    <row r="22" spans="1:14" x14ac:dyDescent="0.3">
      <c r="B22" s="22" t="s">
        <v>27</v>
      </c>
      <c r="C22" s="67">
        <v>59</v>
      </c>
      <c r="D22" s="41">
        <v>19</v>
      </c>
      <c r="E22" s="41" t="s">
        <v>37</v>
      </c>
      <c r="F22" s="43">
        <v>4</v>
      </c>
      <c r="G22" s="43">
        <f>IF(F22&lt;&gt;"",G21+F22,"")</f>
        <v>4</v>
      </c>
      <c r="H22" s="86">
        <f>(G22*60/$G$14)/(24*60)</f>
        <v>8.3333333333333332E-3</v>
      </c>
      <c r="I22" s="86">
        <f>$H$17+((G22*60)/$G$14/(24*60))</f>
        <v>0.6333333333333333</v>
      </c>
      <c r="J22" s="86"/>
      <c r="K22" s="78"/>
      <c r="L22" s="79"/>
      <c r="M22" s="52"/>
    </row>
    <row r="23" spans="1:14" x14ac:dyDescent="0.3">
      <c r="B23" s="22" t="s">
        <v>28</v>
      </c>
      <c r="C23" s="67">
        <v>59</v>
      </c>
      <c r="D23" s="41">
        <v>19</v>
      </c>
      <c r="E23" s="41" t="s">
        <v>38</v>
      </c>
      <c r="F23" s="43">
        <v>6</v>
      </c>
      <c r="G23" s="43">
        <f t="shared" ref="G23:G91" si="0">IF(F23&lt;&gt;"",G22+F23,"")</f>
        <v>10</v>
      </c>
      <c r="H23" s="86">
        <f t="shared" ref="H23:H29" si="1">(G23*60/$G$14)/(24*60)</f>
        <v>2.0833333333333332E-2</v>
      </c>
      <c r="I23" s="86">
        <f t="shared" ref="I23:I29" si="2">$H$17+((G23*60)/$G$14/(24*60))</f>
        <v>0.64583333333333337</v>
      </c>
      <c r="J23" s="86"/>
      <c r="K23" s="78"/>
      <c r="L23" s="79"/>
      <c r="M23" s="52"/>
    </row>
    <row r="24" spans="1:14" x14ac:dyDescent="0.3">
      <c r="B24" s="22" t="s">
        <v>29</v>
      </c>
      <c r="C24" s="67">
        <v>59</v>
      </c>
      <c r="D24" s="41">
        <v>19</v>
      </c>
      <c r="E24" s="41" t="s">
        <v>39</v>
      </c>
      <c r="F24" s="43">
        <v>5</v>
      </c>
      <c r="G24" s="43">
        <f t="shared" si="0"/>
        <v>15</v>
      </c>
      <c r="H24" s="86">
        <f t="shared" si="1"/>
        <v>3.125E-2</v>
      </c>
      <c r="I24" s="86">
        <f t="shared" si="2"/>
        <v>0.65625</v>
      </c>
      <c r="J24" s="86"/>
      <c r="K24" s="78"/>
      <c r="L24" s="79"/>
      <c r="M24" s="52"/>
    </row>
    <row r="25" spans="1:14" x14ac:dyDescent="0.3">
      <c r="B25" s="22" t="s">
        <v>30</v>
      </c>
      <c r="C25" s="67">
        <v>59</v>
      </c>
      <c r="D25" s="41">
        <v>19</v>
      </c>
      <c r="E25" s="41" t="s">
        <v>40</v>
      </c>
      <c r="F25" s="43">
        <v>6</v>
      </c>
      <c r="G25" s="43">
        <f t="shared" si="0"/>
        <v>21</v>
      </c>
      <c r="H25" s="86">
        <f t="shared" si="1"/>
        <v>4.3749999999999997E-2</v>
      </c>
      <c r="I25" s="86">
        <f t="shared" si="2"/>
        <v>0.66874999999999996</v>
      </c>
      <c r="J25" s="86"/>
      <c r="K25" s="78"/>
      <c r="L25" s="79"/>
      <c r="M25" s="52"/>
    </row>
    <row r="26" spans="1:14" x14ac:dyDescent="0.3">
      <c r="B26" s="22" t="s">
        <v>31</v>
      </c>
      <c r="C26" s="67">
        <v>59</v>
      </c>
      <c r="D26" s="41">
        <v>18</v>
      </c>
      <c r="E26" s="41" t="s">
        <v>41</v>
      </c>
      <c r="F26" s="43">
        <v>18</v>
      </c>
      <c r="G26" s="43">
        <f t="shared" si="0"/>
        <v>39</v>
      </c>
      <c r="H26" s="86">
        <f t="shared" si="1"/>
        <v>8.1250000000000003E-2</v>
      </c>
      <c r="I26" s="86">
        <f t="shared" si="2"/>
        <v>0.70625000000000004</v>
      </c>
      <c r="J26" s="86"/>
      <c r="K26" s="78"/>
      <c r="L26" s="79"/>
      <c r="M26" s="52"/>
    </row>
    <row r="27" spans="1:14" x14ac:dyDescent="0.3">
      <c r="B27" s="22" t="s">
        <v>32</v>
      </c>
      <c r="C27" s="67">
        <v>59</v>
      </c>
      <c r="D27" s="41">
        <v>18</v>
      </c>
      <c r="E27" s="41" t="s">
        <v>42</v>
      </c>
      <c r="F27" s="43">
        <v>11</v>
      </c>
      <c r="G27" s="43">
        <f t="shared" si="0"/>
        <v>50</v>
      </c>
      <c r="H27" s="86">
        <f t="shared" si="1"/>
        <v>0.10416666666666667</v>
      </c>
      <c r="I27" s="86">
        <f t="shared" si="2"/>
        <v>0.72916666666666663</v>
      </c>
      <c r="J27" s="86"/>
      <c r="K27" s="78"/>
      <c r="L27" s="79"/>
      <c r="M27" s="52"/>
    </row>
    <row r="28" spans="1:14" x14ac:dyDescent="0.3">
      <c r="B28" s="22" t="s">
        <v>33</v>
      </c>
      <c r="C28" s="67">
        <v>59</v>
      </c>
      <c r="D28" s="41">
        <v>18</v>
      </c>
      <c r="E28" s="41" t="s">
        <v>42</v>
      </c>
      <c r="F28" s="43">
        <v>6</v>
      </c>
      <c r="G28" s="43">
        <f t="shared" si="0"/>
        <v>56</v>
      </c>
      <c r="H28" s="86">
        <f t="shared" si="1"/>
        <v>0.11666666666666667</v>
      </c>
      <c r="I28" s="86">
        <f t="shared" si="2"/>
        <v>0.7416666666666667</v>
      </c>
      <c r="J28" s="86"/>
      <c r="K28" s="78"/>
      <c r="L28" s="79"/>
    </row>
    <row r="29" spans="1:14" x14ac:dyDescent="0.3">
      <c r="B29" s="22" t="s">
        <v>34</v>
      </c>
      <c r="C29" s="67">
        <v>59</v>
      </c>
      <c r="D29" s="41">
        <v>18</v>
      </c>
      <c r="E29" s="41" t="s">
        <v>42</v>
      </c>
      <c r="F29" s="43">
        <v>6</v>
      </c>
      <c r="G29" s="43">
        <f t="shared" si="0"/>
        <v>62</v>
      </c>
      <c r="H29" s="86">
        <f t="shared" si="1"/>
        <v>0.12916666666666668</v>
      </c>
      <c r="I29" s="86">
        <f t="shared" si="2"/>
        <v>0.75416666666666665</v>
      </c>
      <c r="J29" s="86"/>
      <c r="K29" s="78"/>
      <c r="L29" s="79"/>
    </row>
    <row r="30" spans="1:14" s="50" customFormat="1" x14ac:dyDescent="0.3">
      <c r="A30" s="47" t="s">
        <v>122</v>
      </c>
      <c r="B30" s="51" t="s">
        <v>124</v>
      </c>
      <c r="C30" s="68">
        <v>59</v>
      </c>
      <c r="D30" s="48">
        <v>17</v>
      </c>
      <c r="E30" s="48" t="s">
        <v>42</v>
      </c>
      <c r="F30" s="49">
        <v>15</v>
      </c>
      <c r="G30" s="49">
        <f t="shared" si="0"/>
        <v>77</v>
      </c>
      <c r="H30" s="87">
        <f>(G30*60/$G$14)/(24*60)</f>
        <v>0.16041666666666668</v>
      </c>
      <c r="I30" s="87">
        <f>$H$17+((G30*60)/$G$14/(24*60))</f>
        <v>0.78541666666666665</v>
      </c>
      <c r="J30" s="87">
        <v>6.25E-2</v>
      </c>
      <c r="K30" s="57">
        <f>IF(A30="C",$H$17+(MIN(G30,200)/34+MIN(MAX(G30-200,0),200)/32+MIN(MAX(G30-400,0),200)/30+MIN(MAX(G30-600,0),400)/28+1/120)/24,"")</f>
        <v>0.71970996732026138</v>
      </c>
      <c r="L30" s="58">
        <f>IF(A30="C",$L$21+(MIN(G30,60)/20+MIN(MAX(G30-60,0),540)/15+MIN(MAX(G30-600,0),400)/11.428+1/120)/24,"")</f>
        <v>0.83923611111111107</v>
      </c>
      <c r="N30" s="30"/>
    </row>
    <row r="31" spans="1:14" s="50" customFormat="1" x14ac:dyDescent="0.3">
      <c r="A31" s="47"/>
      <c r="B31" s="82"/>
      <c r="C31" s="83"/>
      <c r="D31" s="71"/>
      <c r="E31" s="71"/>
      <c r="F31" s="69"/>
      <c r="G31" s="88">
        <v>77</v>
      </c>
      <c r="H31" s="89">
        <f>(G31*60/$G$14)/(24*60)+(90/(24*60))</f>
        <v>0.22291666666666668</v>
      </c>
      <c r="I31" s="89">
        <f>$H$17+(G31*60/$G$14)/(24*60)+(90/(24*60))</f>
        <v>0.84791666666666665</v>
      </c>
      <c r="J31" s="87"/>
      <c r="K31" s="80"/>
      <c r="L31" s="81"/>
      <c r="N31" s="30"/>
    </row>
    <row r="32" spans="1:14" x14ac:dyDescent="0.3">
      <c r="B32" s="22" t="s">
        <v>35</v>
      </c>
      <c r="C32" s="67">
        <v>59</v>
      </c>
      <c r="D32" s="41">
        <v>17</v>
      </c>
      <c r="E32" s="41" t="s">
        <v>36</v>
      </c>
      <c r="F32" s="43">
        <v>4</v>
      </c>
      <c r="G32" s="43">
        <f>IF(F32&lt;&gt;"",G30+F32,"")</f>
        <v>81</v>
      </c>
      <c r="H32" s="90">
        <f t="shared" ref="H32:H50" si="3">(G32*60/$G$14)/(24*60)+(90/(24*60))</f>
        <v>0.23125000000000001</v>
      </c>
      <c r="I32" s="90">
        <f t="shared" ref="I32:I50" si="4">$H$17+(G32*60/$G$14)/(24*60)+(90/(24*60))</f>
        <v>0.85624999999999996</v>
      </c>
      <c r="J32" s="86"/>
      <c r="K32" s="78"/>
      <c r="L32" s="79"/>
    </row>
    <row r="33" spans="2:12" x14ac:dyDescent="0.3">
      <c r="B33" s="22" t="s">
        <v>43</v>
      </c>
      <c r="C33" s="67">
        <v>59</v>
      </c>
      <c r="D33" s="41">
        <v>18</v>
      </c>
      <c r="E33" s="41" t="s">
        <v>36</v>
      </c>
      <c r="F33" s="43">
        <v>12</v>
      </c>
      <c r="G33" s="43">
        <f t="shared" si="0"/>
        <v>93</v>
      </c>
      <c r="H33" s="90">
        <f t="shared" si="3"/>
        <v>0.25624999999999998</v>
      </c>
      <c r="I33" s="90">
        <f t="shared" si="4"/>
        <v>0.88124999999999998</v>
      </c>
      <c r="J33" s="86"/>
      <c r="K33" s="78"/>
      <c r="L33" s="79"/>
    </row>
    <row r="34" spans="2:12" x14ac:dyDescent="0.3">
      <c r="B34" s="22" t="s">
        <v>44</v>
      </c>
      <c r="C34" s="67">
        <v>59</v>
      </c>
      <c r="D34" s="41">
        <v>18</v>
      </c>
      <c r="E34" s="41" t="s">
        <v>45</v>
      </c>
      <c r="F34" s="43">
        <v>3</v>
      </c>
      <c r="G34" s="43">
        <f t="shared" si="0"/>
        <v>96</v>
      </c>
      <c r="H34" s="90">
        <f t="shared" si="3"/>
        <v>0.26250000000000001</v>
      </c>
      <c r="I34" s="90">
        <f t="shared" si="4"/>
        <v>0.88749999999999996</v>
      </c>
      <c r="J34" s="86"/>
      <c r="K34" s="78"/>
      <c r="L34" s="79"/>
    </row>
    <row r="35" spans="2:12" x14ac:dyDescent="0.3">
      <c r="B35" s="22" t="s">
        <v>46</v>
      </c>
      <c r="C35" s="67">
        <v>59</v>
      </c>
      <c r="D35" s="41">
        <v>18</v>
      </c>
      <c r="E35" s="41" t="s">
        <v>45</v>
      </c>
      <c r="F35" s="43">
        <v>3</v>
      </c>
      <c r="G35" s="43">
        <f t="shared" si="0"/>
        <v>99</v>
      </c>
      <c r="H35" s="90">
        <f t="shared" si="3"/>
        <v>0.26874999999999999</v>
      </c>
      <c r="I35" s="90">
        <f t="shared" si="4"/>
        <v>0.89375000000000004</v>
      </c>
      <c r="J35" s="86"/>
      <c r="K35" s="78"/>
      <c r="L35" s="79"/>
    </row>
    <row r="36" spans="2:12" x14ac:dyDescent="0.3">
      <c r="B36" s="22" t="s">
        <v>47</v>
      </c>
      <c r="C36" s="67">
        <v>59</v>
      </c>
      <c r="D36" s="41">
        <v>18</v>
      </c>
      <c r="E36" s="41" t="s">
        <v>48</v>
      </c>
      <c r="F36" s="43">
        <v>6</v>
      </c>
      <c r="G36" s="43">
        <f t="shared" si="0"/>
        <v>105</v>
      </c>
      <c r="H36" s="90">
        <f t="shared" si="3"/>
        <v>0.28125</v>
      </c>
      <c r="I36" s="90">
        <f t="shared" si="4"/>
        <v>0.90625</v>
      </c>
      <c r="J36" s="86"/>
      <c r="K36" s="78"/>
      <c r="L36" s="79"/>
    </row>
    <row r="37" spans="2:12" x14ac:dyDescent="0.3">
      <c r="B37" s="22" t="s">
        <v>50</v>
      </c>
      <c r="C37" s="67">
        <v>59</v>
      </c>
      <c r="D37" s="41">
        <v>18</v>
      </c>
      <c r="E37" s="41" t="s">
        <v>49</v>
      </c>
      <c r="F37" s="43">
        <v>5</v>
      </c>
      <c r="G37" s="43">
        <f t="shared" si="0"/>
        <v>110</v>
      </c>
      <c r="H37" s="90">
        <f t="shared" si="3"/>
        <v>0.29166666666666663</v>
      </c>
      <c r="I37" s="90">
        <f t="shared" si="4"/>
        <v>0.91666666666666663</v>
      </c>
      <c r="J37" s="86"/>
      <c r="K37" s="78"/>
      <c r="L37" s="79"/>
    </row>
    <row r="38" spans="2:12" x14ac:dyDescent="0.3">
      <c r="B38" s="22" t="s">
        <v>51</v>
      </c>
      <c r="C38" s="67">
        <v>59</v>
      </c>
      <c r="D38" s="41">
        <v>18</v>
      </c>
      <c r="E38" s="41" t="s">
        <v>52</v>
      </c>
      <c r="F38" s="43">
        <v>7</v>
      </c>
      <c r="G38" s="43">
        <f t="shared" si="0"/>
        <v>117</v>
      </c>
      <c r="H38" s="90">
        <f t="shared" si="3"/>
        <v>0.30625000000000002</v>
      </c>
      <c r="I38" s="90">
        <f t="shared" si="4"/>
        <v>0.93125000000000002</v>
      </c>
      <c r="J38" s="86"/>
      <c r="K38" s="78"/>
      <c r="L38" s="79"/>
    </row>
    <row r="39" spans="2:12" x14ac:dyDescent="0.3">
      <c r="B39" s="22" t="s">
        <v>53</v>
      </c>
      <c r="C39" s="67">
        <v>59</v>
      </c>
      <c r="D39" s="41">
        <v>18</v>
      </c>
      <c r="E39" s="41" t="s">
        <v>54</v>
      </c>
      <c r="F39" s="43">
        <v>2</v>
      </c>
      <c r="G39" s="43">
        <f t="shared" si="0"/>
        <v>119</v>
      </c>
      <c r="H39" s="90">
        <f t="shared" si="3"/>
        <v>0.31041666666666667</v>
      </c>
      <c r="I39" s="90">
        <f t="shared" si="4"/>
        <v>0.93541666666666667</v>
      </c>
      <c r="J39" s="86"/>
      <c r="K39" s="78"/>
      <c r="L39" s="79"/>
    </row>
    <row r="40" spans="2:12" x14ac:dyDescent="0.3">
      <c r="B40" s="22" t="s">
        <v>55</v>
      </c>
      <c r="C40" s="67">
        <v>59</v>
      </c>
      <c r="D40" s="41">
        <v>18</v>
      </c>
      <c r="E40" s="41" t="s">
        <v>54</v>
      </c>
      <c r="F40" s="43">
        <v>4</v>
      </c>
      <c r="G40" s="43">
        <f t="shared" si="0"/>
        <v>123</v>
      </c>
      <c r="H40" s="90">
        <f t="shared" si="3"/>
        <v>0.31874999999999998</v>
      </c>
      <c r="I40" s="90">
        <f t="shared" si="4"/>
        <v>0.94374999999999998</v>
      </c>
      <c r="J40" s="86"/>
      <c r="K40" s="78"/>
      <c r="L40" s="79"/>
    </row>
    <row r="41" spans="2:12" x14ac:dyDescent="0.3">
      <c r="B41" s="22" t="s">
        <v>56</v>
      </c>
      <c r="C41" s="67">
        <v>59</v>
      </c>
      <c r="D41" s="41">
        <v>18</v>
      </c>
      <c r="E41" s="41" t="s">
        <v>54</v>
      </c>
      <c r="F41" s="43">
        <v>6</v>
      </c>
      <c r="G41" s="43">
        <f t="shared" si="0"/>
        <v>129</v>
      </c>
      <c r="H41" s="90">
        <f t="shared" si="3"/>
        <v>0.33124999999999999</v>
      </c>
      <c r="I41" s="90">
        <f t="shared" si="4"/>
        <v>0.95625000000000004</v>
      </c>
      <c r="J41" s="86"/>
      <c r="K41" s="78"/>
      <c r="L41" s="79"/>
    </row>
    <row r="42" spans="2:12" x14ac:dyDescent="0.3">
      <c r="B42" s="22" t="s">
        <v>57</v>
      </c>
      <c r="C42" s="67">
        <v>59</v>
      </c>
      <c r="D42" s="41">
        <v>18</v>
      </c>
      <c r="E42" s="41" t="s">
        <v>54</v>
      </c>
      <c r="F42" s="43">
        <v>5</v>
      </c>
      <c r="G42" s="43">
        <f t="shared" si="0"/>
        <v>134</v>
      </c>
      <c r="H42" s="90">
        <f t="shared" si="3"/>
        <v>0.34166666666666667</v>
      </c>
      <c r="I42" s="90">
        <f t="shared" si="4"/>
        <v>0.96666666666666667</v>
      </c>
      <c r="J42" s="86"/>
      <c r="K42" s="78"/>
      <c r="L42" s="79"/>
    </row>
    <row r="43" spans="2:12" x14ac:dyDescent="0.3">
      <c r="B43" s="22" t="s">
        <v>58</v>
      </c>
      <c r="C43" s="67">
        <v>59</v>
      </c>
      <c r="D43" s="41">
        <v>19</v>
      </c>
      <c r="E43" s="41" t="s">
        <v>54</v>
      </c>
      <c r="F43" s="43">
        <v>3</v>
      </c>
      <c r="G43" s="43">
        <f t="shared" si="0"/>
        <v>137</v>
      </c>
      <c r="H43" s="90">
        <f t="shared" si="3"/>
        <v>0.34791666666666665</v>
      </c>
      <c r="I43" s="90">
        <f t="shared" si="4"/>
        <v>0.97291666666666665</v>
      </c>
      <c r="J43" s="86"/>
      <c r="K43" s="78"/>
      <c r="L43" s="79"/>
    </row>
    <row r="44" spans="2:12" x14ac:dyDescent="0.3">
      <c r="B44" s="22" t="s">
        <v>59</v>
      </c>
      <c r="C44" s="67">
        <v>59</v>
      </c>
      <c r="D44" s="41">
        <v>19</v>
      </c>
      <c r="E44" s="41" t="s">
        <v>54</v>
      </c>
      <c r="F44" s="43">
        <v>15</v>
      </c>
      <c r="G44" s="43">
        <f t="shared" si="0"/>
        <v>152</v>
      </c>
      <c r="H44" s="90">
        <f t="shared" si="3"/>
        <v>0.37916666666666665</v>
      </c>
      <c r="I44" s="90">
        <f t="shared" si="4"/>
        <v>1.0041666666666667</v>
      </c>
      <c r="J44" s="86"/>
      <c r="K44" s="78"/>
      <c r="L44" s="79"/>
    </row>
    <row r="45" spans="2:12" x14ac:dyDescent="0.3">
      <c r="B45" s="22" t="s">
        <v>60</v>
      </c>
      <c r="C45" s="67">
        <v>60</v>
      </c>
      <c r="D45" s="41">
        <v>1</v>
      </c>
      <c r="E45" s="41" t="s">
        <v>54</v>
      </c>
      <c r="F45" s="43">
        <v>5</v>
      </c>
      <c r="G45" s="43">
        <f t="shared" si="0"/>
        <v>157</v>
      </c>
      <c r="H45" s="90">
        <f t="shared" si="3"/>
        <v>0.38958333333333334</v>
      </c>
      <c r="I45" s="90">
        <f t="shared" si="4"/>
        <v>1.0145833333333334</v>
      </c>
      <c r="J45" s="86"/>
      <c r="K45" s="78"/>
      <c r="L45" s="79"/>
    </row>
    <row r="46" spans="2:12" x14ac:dyDescent="0.3">
      <c r="B46" s="22" t="s">
        <v>61</v>
      </c>
      <c r="C46" s="67">
        <v>60</v>
      </c>
      <c r="D46" s="41">
        <v>1</v>
      </c>
      <c r="E46" s="41" t="s">
        <v>54</v>
      </c>
      <c r="F46" s="43">
        <v>6</v>
      </c>
      <c r="G46" s="43">
        <f t="shared" si="0"/>
        <v>163</v>
      </c>
      <c r="H46" s="90">
        <f t="shared" si="3"/>
        <v>0.40208333333333335</v>
      </c>
      <c r="I46" s="90">
        <f t="shared" si="4"/>
        <v>1.0270833333333333</v>
      </c>
      <c r="J46" s="86"/>
      <c r="K46" s="78"/>
      <c r="L46" s="79"/>
    </row>
    <row r="47" spans="2:12" x14ac:dyDescent="0.3">
      <c r="B47" s="22" t="s">
        <v>62</v>
      </c>
      <c r="C47" s="67">
        <v>60</v>
      </c>
      <c r="D47" s="41">
        <v>1</v>
      </c>
      <c r="E47" s="41" t="s">
        <v>63</v>
      </c>
      <c r="F47" s="43">
        <v>1</v>
      </c>
      <c r="G47" s="43">
        <f t="shared" si="0"/>
        <v>164</v>
      </c>
      <c r="H47" s="90">
        <f t="shared" si="3"/>
        <v>0.40416666666666667</v>
      </c>
      <c r="I47" s="90">
        <f t="shared" si="4"/>
        <v>1.0291666666666668</v>
      </c>
      <c r="J47" s="86"/>
      <c r="K47" s="78"/>
      <c r="L47" s="79"/>
    </row>
    <row r="48" spans="2:12" x14ac:dyDescent="0.3">
      <c r="B48" s="22" t="s">
        <v>64</v>
      </c>
      <c r="C48" s="67">
        <v>60</v>
      </c>
      <c r="D48" s="41">
        <v>1</v>
      </c>
      <c r="E48" s="41" t="s">
        <v>65</v>
      </c>
      <c r="F48" s="43">
        <v>7</v>
      </c>
      <c r="G48" s="43">
        <f t="shared" si="0"/>
        <v>171</v>
      </c>
      <c r="H48" s="90">
        <f t="shared" si="3"/>
        <v>0.41875000000000001</v>
      </c>
      <c r="I48" s="90">
        <f t="shared" si="4"/>
        <v>1.04375</v>
      </c>
      <c r="J48" s="86"/>
      <c r="K48" s="78"/>
      <c r="L48" s="79"/>
    </row>
    <row r="49" spans="1:14" x14ac:dyDescent="0.3">
      <c r="B49" s="22" t="s">
        <v>66</v>
      </c>
      <c r="C49" s="67">
        <v>60</v>
      </c>
      <c r="D49" s="41">
        <v>1</v>
      </c>
      <c r="E49" s="41" t="s">
        <v>67</v>
      </c>
      <c r="F49" s="43">
        <v>5</v>
      </c>
      <c r="G49" s="43">
        <f t="shared" si="0"/>
        <v>176</v>
      </c>
      <c r="H49" s="90">
        <f t="shared" si="3"/>
        <v>0.42916666666666664</v>
      </c>
      <c r="I49" s="90">
        <f t="shared" si="4"/>
        <v>1.0541666666666667</v>
      </c>
      <c r="J49" s="86"/>
      <c r="K49" s="78"/>
      <c r="L49" s="79"/>
    </row>
    <row r="50" spans="1:14" s="50" customFormat="1" x14ac:dyDescent="0.3">
      <c r="A50" s="47" t="s">
        <v>122</v>
      </c>
      <c r="B50" s="51" t="s">
        <v>125</v>
      </c>
      <c r="C50" s="68">
        <v>60</v>
      </c>
      <c r="D50" s="48">
        <v>12</v>
      </c>
      <c r="E50" s="48" t="s">
        <v>68</v>
      </c>
      <c r="F50" s="49">
        <v>10</v>
      </c>
      <c r="G50" s="49">
        <f t="shared" si="0"/>
        <v>186</v>
      </c>
      <c r="H50" s="87">
        <f t="shared" si="3"/>
        <v>0.45</v>
      </c>
      <c r="I50" s="87">
        <f t="shared" si="4"/>
        <v>1.075</v>
      </c>
      <c r="J50" s="87">
        <v>1.0416666666666666E-2</v>
      </c>
      <c r="K50" s="57">
        <f>IF(A50="C",$H$17+(MIN(G50,200)/34+MIN(MAX(G50-200,0),200)/32+MIN(MAX(G50-400,0),200)/30+MIN(MAX(G50-600,0),400)/28+1/120)/24,"")</f>
        <v>0.85328839869281048</v>
      </c>
      <c r="L50" s="58">
        <f>IF(A50="C",$L$21+(MIN(G50,60)/20+MIN(MAX(G50-60,0),540)/15+MIN(MAX(G50-600,0),400)/11.428+1/120)/24,"")</f>
        <v>1.1420138888888889</v>
      </c>
      <c r="N50" s="30"/>
    </row>
    <row r="51" spans="1:14" s="50" customFormat="1" x14ac:dyDescent="0.3">
      <c r="A51" s="47"/>
      <c r="B51" s="82"/>
      <c r="C51" s="83"/>
      <c r="D51" s="71"/>
      <c r="E51" s="71"/>
      <c r="F51" s="69"/>
      <c r="G51" s="88">
        <v>186</v>
      </c>
      <c r="H51" s="89">
        <f>(G51*60/$G$14)/(24*60)+(105)/(24*60)</f>
        <v>0.4604166666666667</v>
      </c>
      <c r="I51" s="89">
        <f>$H$17+(G51*60/$G$14)/(24*60)+(105/(24*60))</f>
        <v>1.0854166666666667</v>
      </c>
      <c r="J51" s="87"/>
      <c r="K51" s="80"/>
      <c r="L51" s="81"/>
      <c r="N51" s="30"/>
    </row>
    <row r="52" spans="1:14" x14ac:dyDescent="0.3">
      <c r="B52" s="22" t="s">
        <v>69</v>
      </c>
      <c r="C52" s="67">
        <v>60</v>
      </c>
      <c r="D52" s="41">
        <v>12</v>
      </c>
      <c r="E52" s="41" t="s">
        <v>70</v>
      </c>
      <c r="F52" s="43">
        <v>4</v>
      </c>
      <c r="G52" s="43">
        <f>IF(F52&lt;&gt;"",G50+F52,"")</f>
        <v>190</v>
      </c>
      <c r="H52" s="90">
        <f t="shared" ref="H52:H62" si="5">(G52*60/$G$14)/(24*60)+(105/(24*60))</f>
        <v>0.46875</v>
      </c>
      <c r="I52" s="90">
        <f t="shared" ref="I52:I62" si="6">$H$17+(G52*60/$G$14)/(24*60)+(105/(24*60))</f>
        <v>1.09375</v>
      </c>
      <c r="J52" s="86"/>
      <c r="K52" s="78"/>
      <c r="L52" s="79"/>
    </row>
    <row r="53" spans="1:14" x14ac:dyDescent="0.3">
      <c r="B53" s="22" t="s">
        <v>71</v>
      </c>
      <c r="C53" s="67">
        <v>60</v>
      </c>
      <c r="D53" s="41">
        <v>12</v>
      </c>
      <c r="E53" s="41" t="s">
        <v>72</v>
      </c>
      <c r="F53" s="43">
        <v>10</v>
      </c>
      <c r="G53" s="43">
        <f t="shared" si="0"/>
        <v>200</v>
      </c>
      <c r="H53" s="90">
        <f t="shared" si="5"/>
        <v>0.48958333333333337</v>
      </c>
      <c r="I53" s="90">
        <f t="shared" si="6"/>
        <v>1.1145833333333335</v>
      </c>
      <c r="J53" s="86"/>
      <c r="K53" s="78"/>
      <c r="L53" s="79"/>
    </row>
    <row r="54" spans="1:14" x14ac:dyDescent="0.3">
      <c r="B54" s="22" t="s">
        <v>73</v>
      </c>
      <c r="C54" s="67">
        <v>60</v>
      </c>
      <c r="D54" s="41">
        <v>12</v>
      </c>
      <c r="E54" s="41" t="s">
        <v>72</v>
      </c>
      <c r="F54" s="43">
        <v>7</v>
      </c>
      <c r="G54" s="43">
        <f t="shared" si="0"/>
        <v>207</v>
      </c>
      <c r="H54" s="90">
        <f t="shared" si="5"/>
        <v>0.50416666666666665</v>
      </c>
      <c r="I54" s="90">
        <f t="shared" si="6"/>
        <v>1.1291666666666667</v>
      </c>
      <c r="J54" s="86"/>
      <c r="K54" s="78"/>
      <c r="L54" s="79"/>
    </row>
    <row r="55" spans="1:14" x14ac:dyDescent="0.3">
      <c r="B55" s="22" t="s">
        <v>74</v>
      </c>
      <c r="C55" s="67">
        <v>60</v>
      </c>
      <c r="D55" s="41">
        <v>13</v>
      </c>
      <c r="E55" s="41" t="s">
        <v>75</v>
      </c>
      <c r="F55" s="43">
        <v>7</v>
      </c>
      <c r="G55" s="43">
        <f t="shared" si="0"/>
        <v>214</v>
      </c>
      <c r="H55" s="90">
        <f t="shared" si="5"/>
        <v>0.51875000000000004</v>
      </c>
      <c r="I55" s="90">
        <f t="shared" si="6"/>
        <v>1.14375</v>
      </c>
      <c r="J55" s="86"/>
      <c r="K55" s="78"/>
      <c r="L55" s="79"/>
    </row>
    <row r="56" spans="1:14" x14ac:dyDescent="0.3">
      <c r="B56" s="42" t="s">
        <v>76</v>
      </c>
      <c r="C56" s="45">
        <v>60</v>
      </c>
      <c r="D56" s="45">
        <v>13</v>
      </c>
      <c r="E56" s="41" t="s">
        <v>75</v>
      </c>
      <c r="F56" s="44">
        <v>5</v>
      </c>
      <c r="G56" s="43">
        <f t="shared" si="0"/>
        <v>219</v>
      </c>
      <c r="H56" s="90">
        <f t="shared" si="5"/>
        <v>0.52916666666666667</v>
      </c>
      <c r="I56" s="90">
        <f t="shared" si="6"/>
        <v>1.1541666666666668</v>
      </c>
      <c r="J56" s="86"/>
      <c r="K56" s="78"/>
      <c r="L56" s="79"/>
    </row>
    <row r="57" spans="1:14" x14ac:dyDescent="0.3">
      <c r="B57" s="23" t="s">
        <v>77</v>
      </c>
      <c r="C57" s="41">
        <v>60</v>
      </c>
      <c r="D57" s="41">
        <v>13</v>
      </c>
      <c r="E57" s="41" t="s">
        <v>78</v>
      </c>
      <c r="F57" s="43">
        <v>12</v>
      </c>
      <c r="G57" s="43">
        <f t="shared" si="0"/>
        <v>231</v>
      </c>
      <c r="H57" s="90">
        <f t="shared" si="5"/>
        <v>0.5541666666666667</v>
      </c>
      <c r="I57" s="90">
        <f t="shared" si="6"/>
        <v>1.1791666666666667</v>
      </c>
      <c r="J57" s="86"/>
      <c r="K57" s="78"/>
      <c r="L57" s="79"/>
    </row>
    <row r="58" spans="1:14" x14ac:dyDescent="0.3">
      <c r="B58" s="23" t="s">
        <v>79</v>
      </c>
      <c r="C58" s="41">
        <v>60</v>
      </c>
      <c r="D58" s="41">
        <v>14</v>
      </c>
      <c r="E58" s="41" t="s">
        <v>80</v>
      </c>
      <c r="F58" s="43">
        <v>10</v>
      </c>
      <c r="G58" s="43">
        <f t="shared" si="0"/>
        <v>241</v>
      </c>
      <c r="H58" s="90">
        <f t="shared" si="5"/>
        <v>0.57499999999999996</v>
      </c>
      <c r="I58" s="90">
        <f t="shared" si="6"/>
        <v>1.2</v>
      </c>
      <c r="J58" s="86"/>
      <c r="K58" s="78"/>
      <c r="L58" s="79"/>
    </row>
    <row r="59" spans="1:14" x14ac:dyDescent="0.3">
      <c r="B59" s="23" t="s">
        <v>81</v>
      </c>
      <c r="C59" s="41">
        <v>60</v>
      </c>
      <c r="D59" s="41">
        <v>14</v>
      </c>
      <c r="E59" s="41" t="s">
        <v>80</v>
      </c>
      <c r="F59" s="43">
        <v>3</v>
      </c>
      <c r="G59" s="43">
        <f t="shared" si="0"/>
        <v>244</v>
      </c>
      <c r="H59" s="90">
        <f t="shared" si="5"/>
        <v>0.58124999999999993</v>
      </c>
      <c r="I59" s="90">
        <f t="shared" si="6"/>
        <v>1.20625</v>
      </c>
      <c r="J59" s="86"/>
      <c r="K59" s="78"/>
      <c r="L59" s="79"/>
    </row>
    <row r="60" spans="1:14" x14ac:dyDescent="0.3">
      <c r="B60" s="23" t="s">
        <v>82</v>
      </c>
      <c r="C60" s="41">
        <v>60</v>
      </c>
      <c r="D60" s="41">
        <v>4</v>
      </c>
      <c r="E60" s="41" t="s">
        <v>80</v>
      </c>
      <c r="F60" s="43">
        <v>11</v>
      </c>
      <c r="G60" s="43">
        <f t="shared" si="0"/>
        <v>255</v>
      </c>
      <c r="H60" s="90">
        <f t="shared" si="5"/>
        <v>0.60416666666666663</v>
      </c>
      <c r="I60" s="90">
        <f t="shared" si="6"/>
        <v>1.2291666666666667</v>
      </c>
      <c r="J60" s="86"/>
      <c r="K60" s="78"/>
      <c r="L60" s="79"/>
    </row>
    <row r="61" spans="1:14" x14ac:dyDescent="0.3">
      <c r="B61" s="23" t="s">
        <v>83</v>
      </c>
      <c r="C61" s="41">
        <v>60</v>
      </c>
      <c r="D61" s="41">
        <v>4</v>
      </c>
      <c r="E61" s="41" t="s">
        <v>80</v>
      </c>
      <c r="F61" s="43">
        <v>5</v>
      </c>
      <c r="G61" s="43">
        <f t="shared" si="0"/>
        <v>260</v>
      </c>
      <c r="H61" s="90">
        <f t="shared" si="5"/>
        <v>0.61458333333333326</v>
      </c>
      <c r="I61" s="90">
        <f t="shared" si="6"/>
        <v>1.2395833333333333</v>
      </c>
      <c r="J61" s="86"/>
      <c r="K61" s="78"/>
      <c r="L61" s="79"/>
    </row>
    <row r="62" spans="1:14" s="50" customFormat="1" x14ac:dyDescent="0.3">
      <c r="A62" s="47" t="s">
        <v>122</v>
      </c>
      <c r="B62" s="70" t="s">
        <v>126</v>
      </c>
      <c r="C62" s="71">
        <v>60</v>
      </c>
      <c r="D62" s="71">
        <v>4</v>
      </c>
      <c r="E62" s="71" t="s">
        <v>84</v>
      </c>
      <c r="F62" s="69">
        <v>6</v>
      </c>
      <c r="G62" s="69">
        <f t="shared" si="0"/>
        <v>266</v>
      </c>
      <c r="H62" s="87">
        <f t="shared" si="5"/>
        <v>0.62708333333333333</v>
      </c>
      <c r="I62" s="87">
        <f t="shared" si="6"/>
        <v>1.2520833333333334</v>
      </c>
      <c r="J62" s="87">
        <v>4.1666666666666664E-2</v>
      </c>
      <c r="K62" s="80">
        <f>IF(A62="C",$H$17+(MIN(G62,200)/34+MIN(MAX(G62-200,0),200)/32+MIN(MAX(G62-400,0),200)/30+MIN(MAX(G62-600,0),400)/28+1/120)/24,"")</f>
        <v>0.95638276143790857</v>
      </c>
      <c r="L62" s="81">
        <f>IF(A62="C",$L$21+(MIN(G62,60)/20+MIN(MAX(G62-60,0),540)/15+MIN(MAX(G62-600,0),400)/11.428+1/120)/24,"")</f>
        <v>1.364236111111111</v>
      </c>
      <c r="N62" s="30"/>
    </row>
    <row r="63" spans="1:14" s="50" customFormat="1" x14ac:dyDescent="0.3">
      <c r="A63" s="47"/>
      <c r="B63" s="70"/>
      <c r="C63" s="71"/>
      <c r="D63" s="71"/>
      <c r="E63" s="71"/>
      <c r="F63" s="69"/>
      <c r="G63" s="88">
        <v>266</v>
      </c>
      <c r="H63" s="89">
        <f>(G63*60/$G$14)/(24*60)+(165/(24*60))</f>
        <v>0.66875000000000007</v>
      </c>
      <c r="I63" s="89">
        <f>$H$17+(G63*60/$G$14)/(24*60)+(165/(24*60))</f>
        <v>1.29375</v>
      </c>
      <c r="J63" s="87"/>
      <c r="K63" s="80"/>
      <c r="L63" s="81"/>
      <c r="N63" s="30"/>
    </row>
    <row r="64" spans="1:14" x14ac:dyDescent="0.3">
      <c r="B64" s="23" t="s">
        <v>85</v>
      </c>
      <c r="C64" s="41">
        <v>60</v>
      </c>
      <c r="D64" s="41">
        <v>4</v>
      </c>
      <c r="E64" s="41" t="s">
        <v>84</v>
      </c>
      <c r="F64" s="43">
        <v>9</v>
      </c>
      <c r="G64" s="43">
        <f>IF(F64&lt;&gt;"",G62+F64,"")</f>
        <v>275</v>
      </c>
      <c r="H64" s="90">
        <f t="shared" ref="H64:H68" si="7">(G64*60/$G$14)/(24*60)+(165/(24*60))</f>
        <v>0.6875</v>
      </c>
      <c r="I64" s="90">
        <f t="shared" ref="I64:I68" si="8">$H$17+(G64*60/$G$14)/(24*60)+(165/(24*60))</f>
        <v>1.3124999999999998</v>
      </c>
      <c r="J64" s="86"/>
      <c r="K64" s="78"/>
      <c r="L64" s="79"/>
    </row>
    <row r="65" spans="1:14" x14ac:dyDescent="0.3">
      <c r="B65" s="23" t="s">
        <v>86</v>
      </c>
      <c r="C65" s="41">
        <v>60</v>
      </c>
      <c r="D65" s="41">
        <v>4</v>
      </c>
      <c r="E65" s="41" t="s">
        <v>84</v>
      </c>
      <c r="F65" s="43">
        <v>3</v>
      </c>
      <c r="G65" s="43">
        <f t="shared" si="0"/>
        <v>278</v>
      </c>
      <c r="H65" s="90">
        <f t="shared" si="7"/>
        <v>0.69375000000000009</v>
      </c>
      <c r="I65" s="90">
        <f t="shared" si="8"/>
        <v>1.3187499999999999</v>
      </c>
      <c r="J65" s="86"/>
      <c r="K65" s="78"/>
      <c r="L65" s="79"/>
    </row>
    <row r="66" spans="1:14" x14ac:dyDescent="0.3">
      <c r="B66" s="23" t="s">
        <v>87</v>
      </c>
      <c r="C66" s="41">
        <v>60</v>
      </c>
      <c r="D66" s="41">
        <v>14</v>
      </c>
      <c r="E66" s="41" t="s">
        <v>88</v>
      </c>
      <c r="F66" s="43">
        <v>6</v>
      </c>
      <c r="G66" s="43">
        <f t="shared" si="0"/>
        <v>284</v>
      </c>
      <c r="H66" s="90">
        <f t="shared" si="7"/>
        <v>0.70625000000000004</v>
      </c>
      <c r="I66" s="90">
        <f t="shared" si="8"/>
        <v>1.33125</v>
      </c>
      <c r="J66" s="86"/>
      <c r="K66" s="78"/>
      <c r="L66" s="79"/>
    </row>
    <row r="67" spans="1:14" x14ac:dyDescent="0.3">
      <c r="B67" s="23" t="s">
        <v>89</v>
      </c>
      <c r="C67" s="41">
        <v>60</v>
      </c>
      <c r="D67" s="41">
        <v>14</v>
      </c>
      <c r="E67" s="41" t="s">
        <v>90</v>
      </c>
      <c r="F67" s="43">
        <v>7</v>
      </c>
      <c r="G67" s="43">
        <f t="shared" si="0"/>
        <v>291</v>
      </c>
      <c r="H67" s="90">
        <f t="shared" si="7"/>
        <v>0.72083333333333333</v>
      </c>
      <c r="I67" s="90">
        <f t="shared" si="8"/>
        <v>1.3458333333333332</v>
      </c>
      <c r="J67" s="86"/>
      <c r="K67" s="78"/>
      <c r="L67" s="79"/>
    </row>
    <row r="68" spans="1:14" s="50" customFormat="1" x14ac:dyDescent="0.3">
      <c r="A68" s="47" t="s">
        <v>122</v>
      </c>
      <c r="B68" s="70" t="s">
        <v>127</v>
      </c>
      <c r="C68" s="71">
        <v>60</v>
      </c>
      <c r="D68" s="71">
        <v>14</v>
      </c>
      <c r="E68" s="71" t="s">
        <v>91</v>
      </c>
      <c r="F68" s="69">
        <v>8</v>
      </c>
      <c r="G68" s="69">
        <f t="shared" si="0"/>
        <v>299</v>
      </c>
      <c r="H68" s="87">
        <f t="shared" si="7"/>
        <v>0.73750000000000004</v>
      </c>
      <c r="I68" s="87">
        <f t="shared" si="8"/>
        <v>1.3625</v>
      </c>
      <c r="J68" s="87">
        <v>1.0416666666666666E-2</v>
      </c>
      <c r="K68" s="57">
        <f>IF(A68="C",$H$17+(MIN(G68,200)/34+MIN(MAX(G68-200,0),200)/32+MIN(MAX(G68-400,0),200)/30+MIN(MAX(G68-600,0),400)/28+1/120)/24,"")</f>
        <v>0.99935151143790857</v>
      </c>
      <c r="L68" s="58">
        <f>IF(A68="C",$L$21+(MIN(G68,60)/20+MIN(MAX(G68-60,0),540)/15+MIN(MAX(G68-600,0),400)/11.428+1/120)/24,"")</f>
        <v>1.4559027777777778</v>
      </c>
      <c r="N68" s="30"/>
    </row>
    <row r="69" spans="1:14" s="50" customFormat="1" x14ac:dyDescent="0.3">
      <c r="A69" s="47"/>
      <c r="B69" s="70"/>
      <c r="C69" s="71"/>
      <c r="D69" s="71"/>
      <c r="E69" s="71"/>
      <c r="F69" s="69"/>
      <c r="G69" s="88">
        <v>299</v>
      </c>
      <c r="H69" s="89">
        <f>(G69*60/$G$14)/(24*60)+(180/(24*60))</f>
        <v>0.74791666666666667</v>
      </c>
      <c r="I69" s="89">
        <f>$H$17+(G69*60/$G$14)/(24*60)+(180/(24*60))</f>
        <v>1.3729166666666668</v>
      </c>
      <c r="J69" s="87"/>
      <c r="K69" s="80"/>
      <c r="L69" s="81"/>
      <c r="N69" s="30"/>
    </row>
    <row r="70" spans="1:14" x14ac:dyDescent="0.3">
      <c r="B70" s="23" t="s">
        <v>92</v>
      </c>
      <c r="C70" s="41">
        <v>60</v>
      </c>
      <c r="D70" s="41">
        <v>14</v>
      </c>
      <c r="E70" s="41" t="s">
        <v>93</v>
      </c>
      <c r="F70" s="43">
        <v>6</v>
      </c>
      <c r="G70" s="43">
        <f>IF(F70&lt;&gt;"",G68+F70,"")</f>
        <v>305</v>
      </c>
      <c r="H70" s="90">
        <f t="shared" ref="H70:H80" si="9">(G70*60/$G$14)/(24*60)+(180/(24*60))</f>
        <v>0.76041666666666663</v>
      </c>
      <c r="I70" s="90">
        <f t="shared" ref="I70:I80" si="10">$H$17+(G70*60/$G$14)/(24*60)+(180/(24*60))</f>
        <v>1.3854166666666665</v>
      </c>
      <c r="J70" s="86"/>
      <c r="K70" s="78"/>
      <c r="L70" s="79"/>
    </row>
    <row r="71" spans="1:14" x14ac:dyDescent="0.3">
      <c r="B71" s="23" t="s">
        <v>94</v>
      </c>
      <c r="C71" s="41">
        <v>60</v>
      </c>
      <c r="D71" s="41">
        <v>14</v>
      </c>
      <c r="E71" s="41" t="s">
        <v>93</v>
      </c>
      <c r="F71" s="43">
        <v>7</v>
      </c>
      <c r="G71" s="43">
        <f t="shared" si="0"/>
        <v>312</v>
      </c>
      <c r="H71" s="90">
        <f t="shared" si="9"/>
        <v>0.77500000000000002</v>
      </c>
      <c r="I71" s="90">
        <f t="shared" si="10"/>
        <v>1.4</v>
      </c>
      <c r="J71" s="86"/>
      <c r="K71" s="78"/>
      <c r="L71" s="79"/>
    </row>
    <row r="72" spans="1:14" x14ac:dyDescent="0.3">
      <c r="B72" s="23" t="s">
        <v>95</v>
      </c>
      <c r="C72" s="41">
        <v>60</v>
      </c>
      <c r="D72" s="41">
        <v>13</v>
      </c>
      <c r="E72" s="41" t="s">
        <v>93</v>
      </c>
      <c r="F72" s="43">
        <v>5</v>
      </c>
      <c r="G72" s="43">
        <f t="shared" si="0"/>
        <v>317</v>
      </c>
      <c r="H72" s="90">
        <f t="shared" si="9"/>
        <v>0.78541666666666665</v>
      </c>
      <c r="I72" s="90">
        <f t="shared" si="10"/>
        <v>1.4104166666666667</v>
      </c>
      <c r="J72" s="86"/>
      <c r="K72" s="78"/>
      <c r="L72" s="79"/>
    </row>
    <row r="73" spans="1:14" x14ac:dyDescent="0.3">
      <c r="B73" s="23" t="s">
        <v>96</v>
      </c>
      <c r="C73" s="41">
        <v>60</v>
      </c>
      <c r="D73" s="41">
        <v>13</v>
      </c>
      <c r="E73" s="41" t="s">
        <v>93</v>
      </c>
      <c r="F73" s="43">
        <v>3</v>
      </c>
      <c r="G73" s="43">
        <f t="shared" si="0"/>
        <v>320</v>
      </c>
      <c r="H73" s="90">
        <f t="shared" si="9"/>
        <v>0.79166666666666663</v>
      </c>
      <c r="I73" s="90">
        <f t="shared" si="10"/>
        <v>1.4166666666666665</v>
      </c>
      <c r="J73" s="86"/>
      <c r="K73" s="78"/>
      <c r="L73" s="79"/>
    </row>
    <row r="74" spans="1:14" x14ac:dyDescent="0.3">
      <c r="B74" s="23" t="s">
        <v>97</v>
      </c>
      <c r="C74" s="41">
        <v>60</v>
      </c>
      <c r="D74" s="41">
        <v>13</v>
      </c>
      <c r="E74" s="41" t="s">
        <v>93</v>
      </c>
      <c r="F74" s="43">
        <v>2</v>
      </c>
      <c r="G74" s="43">
        <f t="shared" si="0"/>
        <v>322</v>
      </c>
      <c r="H74" s="90">
        <f t="shared" si="9"/>
        <v>0.79583333333333328</v>
      </c>
      <c r="I74" s="90">
        <f t="shared" si="10"/>
        <v>1.4208333333333334</v>
      </c>
      <c r="J74" s="86"/>
      <c r="K74" s="78"/>
      <c r="L74" s="79"/>
    </row>
    <row r="75" spans="1:14" x14ac:dyDescent="0.3">
      <c r="B75" s="23" t="s">
        <v>98</v>
      </c>
      <c r="C75" s="41">
        <v>60</v>
      </c>
      <c r="D75" s="41">
        <v>13</v>
      </c>
      <c r="E75" s="41" t="s">
        <v>93</v>
      </c>
      <c r="F75" s="43">
        <v>3</v>
      </c>
      <c r="G75" s="43">
        <f t="shared" si="0"/>
        <v>325</v>
      </c>
      <c r="H75" s="90">
        <f t="shared" si="9"/>
        <v>0.80208333333333337</v>
      </c>
      <c r="I75" s="90">
        <f t="shared" si="10"/>
        <v>1.4270833333333335</v>
      </c>
      <c r="J75" s="86"/>
      <c r="K75" s="78"/>
      <c r="L75" s="79"/>
    </row>
    <row r="76" spans="1:14" x14ac:dyDescent="0.3">
      <c r="B76" s="23" t="s">
        <v>99</v>
      </c>
      <c r="C76" s="41">
        <v>60</v>
      </c>
      <c r="D76" s="41">
        <v>13</v>
      </c>
      <c r="E76" s="41" t="s">
        <v>100</v>
      </c>
      <c r="F76" s="43">
        <v>3</v>
      </c>
      <c r="G76" s="43">
        <f t="shared" si="0"/>
        <v>328</v>
      </c>
      <c r="H76" s="90">
        <f t="shared" si="9"/>
        <v>0.80833333333333335</v>
      </c>
      <c r="I76" s="90">
        <f t="shared" si="10"/>
        <v>1.4333333333333333</v>
      </c>
      <c r="J76" s="86"/>
      <c r="K76" s="78"/>
      <c r="L76" s="79"/>
    </row>
    <row r="77" spans="1:14" x14ac:dyDescent="0.3">
      <c r="B77" s="23" t="s">
        <v>101</v>
      </c>
      <c r="C77" s="41">
        <v>60</v>
      </c>
      <c r="D77" s="41">
        <v>13</v>
      </c>
      <c r="E77" s="41" t="s">
        <v>100</v>
      </c>
      <c r="F77" s="43">
        <v>9</v>
      </c>
      <c r="G77" s="43">
        <f t="shared" si="0"/>
        <v>337</v>
      </c>
      <c r="H77" s="90">
        <f t="shared" si="9"/>
        <v>0.82708333333333328</v>
      </c>
      <c r="I77" s="90">
        <f t="shared" si="10"/>
        <v>1.4520833333333334</v>
      </c>
      <c r="J77" s="86"/>
      <c r="K77" s="78"/>
      <c r="L77" s="79"/>
    </row>
    <row r="78" spans="1:14" x14ac:dyDescent="0.3">
      <c r="B78" s="23" t="s">
        <v>102</v>
      </c>
      <c r="C78" s="41">
        <v>60</v>
      </c>
      <c r="D78" s="41">
        <v>12</v>
      </c>
      <c r="E78" s="41" t="s">
        <v>100</v>
      </c>
      <c r="F78" s="43">
        <v>7</v>
      </c>
      <c r="G78" s="43">
        <f t="shared" si="0"/>
        <v>344</v>
      </c>
      <c r="H78" s="90">
        <f t="shared" si="9"/>
        <v>0.84166666666666667</v>
      </c>
      <c r="I78" s="90">
        <f t="shared" si="10"/>
        <v>1.4666666666666668</v>
      </c>
      <c r="J78" s="86"/>
      <c r="K78" s="78"/>
      <c r="L78" s="79"/>
    </row>
    <row r="79" spans="1:14" x14ac:dyDescent="0.3">
      <c r="B79" s="23" t="s">
        <v>103</v>
      </c>
      <c r="C79" s="41">
        <v>60</v>
      </c>
      <c r="D79" s="41">
        <v>12</v>
      </c>
      <c r="E79" s="41" t="s">
        <v>100</v>
      </c>
      <c r="F79" s="43">
        <v>3</v>
      </c>
      <c r="G79" s="43">
        <f t="shared" si="0"/>
        <v>347</v>
      </c>
      <c r="H79" s="90">
        <f t="shared" si="9"/>
        <v>0.84791666666666665</v>
      </c>
      <c r="I79" s="90">
        <f t="shared" si="10"/>
        <v>1.4729166666666667</v>
      </c>
      <c r="J79" s="86"/>
      <c r="K79" s="78"/>
      <c r="L79" s="79"/>
    </row>
    <row r="80" spans="1:14" s="50" customFormat="1" x14ac:dyDescent="0.3">
      <c r="A80" s="47" t="s">
        <v>122</v>
      </c>
      <c r="B80" s="70" t="s">
        <v>128</v>
      </c>
      <c r="C80" s="71">
        <v>60</v>
      </c>
      <c r="D80" s="71">
        <v>12</v>
      </c>
      <c r="E80" s="71" t="s">
        <v>75</v>
      </c>
      <c r="F80" s="71">
        <v>3</v>
      </c>
      <c r="G80" s="69">
        <f t="shared" si="0"/>
        <v>350</v>
      </c>
      <c r="H80" s="87">
        <f t="shared" si="9"/>
        <v>0.85416666666666663</v>
      </c>
      <c r="I80" s="87">
        <f t="shared" si="10"/>
        <v>1.4791666666666665</v>
      </c>
      <c r="J80" s="87">
        <v>6.25E-2</v>
      </c>
      <c r="K80" s="57">
        <f>IF(A80="C",$H$17+(MIN(G80,200)/34+MIN(MAX(G80-200,0),200)/32+MIN(MAX(G80-400,0),200)/30+MIN(MAX(G80-600,0),400)/28+1/120)/24,"")</f>
        <v>1.0657577614379086</v>
      </c>
      <c r="L80" s="58">
        <f>IF(A80="C",$L$21+(MIN(G80,60)/20+MIN(MAX(G80-60,0),540)/15+MIN(MAX(G80-600,0),400)/11.428+1/120)/24,"")</f>
        <v>1.5975694444444444</v>
      </c>
      <c r="N80" s="30"/>
    </row>
    <row r="81" spans="1:14" s="50" customFormat="1" x14ac:dyDescent="0.3">
      <c r="A81" s="47"/>
      <c r="B81" s="70"/>
      <c r="C81" s="71"/>
      <c r="D81" s="71"/>
      <c r="E81" s="71"/>
      <c r="F81" s="71"/>
      <c r="G81" s="88">
        <v>350</v>
      </c>
      <c r="H81" s="89">
        <f>(G81*60/$G$14)/(24*60)+(270/(24*60))</f>
        <v>0.91666666666666663</v>
      </c>
      <c r="I81" s="89">
        <f>$H$17+(G81*60/$G$14)/(24*60)+(270/(24*60))</f>
        <v>1.5416666666666665</v>
      </c>
      <c r="J81" s="87"/>
      <c r="K81" s="80"/>
      <c r="L81" s="81"/>
      <c r="N81" s="30"/>
    </row>
    <row r="82" spans="1:14" x14ac:dyDescent="0.3">
      <c r="B82" s="23" t="s">
        <v>104</v>
      </c>
      <c r="C82" s="41">
        <v>60</v>
      </c>
      <c r="D82" s="41">
        <v>12</v>
      </c>
      <c r="E82" s="41" t="s">
        <v>105</v>
      </c>
      <c r="F82" s="41">
        <v>5</v>
      </c>
      <c r="G82" s="43">
        <f>IF(F82&lt;&gt;"",G80+F82,"")</f>
        <v>355</v>
      </c>
      <c r="H82" s="90">
        <f t="shared" ref="H82:H90" si="11">(G82*60/$G$14)/(24*60)+(270/(24*60))</f>
        <v>0.92708333333333337</v>
      </c>
      <c r="I82" s="90">
        <f t="shared" ref="I82:I90" si="12">$H$17+(G82*60/$G$14)/(24*60)+(270/(24*60))</f>
        <v>1.5520833333333335</v>
      </c>
      <c r="J82" s="86"/>
      <c r="K82" s="78"/>
      <c r="L82" s="79"/>
    </row>
    <row r="83" spans="1:14" x14ac:dyDescent="0.3">
      <c r="B83" s="23" t="s">
        <v>106</v>
      </c>
      <c r="C83" s="41">
        <v>60</v>
      </c>
      <c r="D83" s="41">
        <v>11</v>
      </c>
      <c r="E83" s="41" t="s">
        <v>107</v>
      </c>
      <c r="F83" s="41">
        <v>10</v>
      </c>
      <c r="G83" s="43">
        <f t="shared" si="0"/>
        <v>365</v>
      </c>
      <c r="H83" s="90">
        <f t="shared" si="11"/>
        <v>0.94791666666666663</v>
      </c>
      <c r="I83" s="90">
        <f t="shared" si="12"/>
        <v>1.5729166666666665</v>
      </c>
      <c r="J83" s="86"/>
      <c r="K83" s="78"/>
      <c r="L83" s="79"/>
    </row>
    <row r="84" spans="1:14" x14ac:dyDescent="0.3">
      <c r="B84" s="23" t="s">
        <v>108</v>
      </c>
      <c r="C84" s="41">
        <v>60</v>
      </c>
      <c r="D84" s="41">
        <v>11</v>
      </c>
      <c r="E84" s="41" t="s">
        <v>107</v>
      </c>
      <c r="F84" s="41">
        <v>6</v>
      </c>
      <c r="G84" s="43">
        <f t="shared" si="0"/>
        <v>371</v>
      </c>
      <c r="H84" s="90">
        <f t="shared" si="11"/>
        <v>0.9604166666666667</v>
      </c>
      <c r="I84" s="90">
        <f t="shared" si="12"/>
        <v>1.5854166666666667</v>
      </c>
      <c r="J84" s="86"/>
      <c r="K84" s="78"/>
      <c r="L84" s="79"/>
    </row>
    <row r="85" spans="1:14" x14ac:dyDescent="0.3">
      <c r="B85" s="23" t="s">
        <v>109</v>
      </c>
      <c r="C85" s="41">
        <v>60</v>
      </c>
      <c r="D85" s="41">
        <v>11</v>
      </c>
      <c r="E85" s="41" t="s">
        <v>107</v>
      </c>
      <c r="F85" s="41">
        <v>6</v>
      </c>
      <c r="G85" s="43">
        <f t="shared" si="0"/>
        <v>377</v>
      </c>
      <c r="H85" s="90">
        <f t="shared" si="11"/>
        <v>0.97291666666666665</v>
      </c>
      <c r="I85" s="90">
        <f t="shared" si="12"/>
        <v>1.5979166666666667</v>
      </c>
      <c r="J85" s="86"/>
      <c r="K85" s="78"/>
      <c r="L85" s="79"/>
    </row>
    <row r="86" spans="1:14" x14ac:dyDescent="0.3">
      <c r="B86" s="23" t="s">
        <v>110</v>
      </c>
      <c r="C86" s="41">
        <v>60</v>
      </c>
      <c r="D86" s="41">
        <v>11</v>
      </c>
      <c r="E86" s="41" t="s">
        <v>107</v>
      </c>
      <c r="F86" s="41">
        <v>3</v>
      </c>
      <c r="G86" s="43">
        <f t="shared" si="0"/>
        <v>380</v>
      </c>
      <c r="H86" s="90">
        <f t="shared" si="11"/>
        <v>0.97916666666666663</v>
      </c>
      <c r="I86" s="90">
        <f t="shared" si="12"/>
        <v>1.6041666666666665</v>
      </c>
      <c r="J86" s="86"/>
      <c r="K86" s="78"/>
      <c r="L86" s="79"/>
    </row>
    <row r="87" spans="1:14" x14ac:dyDescent="0.3">
      <c r="B87" s="23" t="s">
        <v>111</v>
      </c>
      <c r="C87" s="41">
        <v>60</v>
      </c>
      <c r="D87" s="41">
        <v>11</v>
      </c>
      <c r="E87" s="41" t="s">
        <v>107</v>
      </c>
      <c r="F87" s="41">
        <v>3</v>
      </c>
      <c r="G87" s="43">
        <f t="shared" si="0"/>
        <v>383</v>
      </c>
      <c r="H87" s="90">
        <f t="shared" si="11"/>
        <v>0.98541666666666672</v>
      </c>
      <c r="I87" s="90">
        <f t="shared" si="12"/>
        <v>1.6104166666666666</v>
      </c>
      <c r="J87" s="86"/>
      <c r="K87" s="78"/>
      <c r="L87" s="79"/>
    </row>
    <row r="88" spans="1:14" x14ac:dyDescent="0.3">
      <c r="B88" s="23" t="s">
        <v>112</v>
      </c>
      <c r="C88" s="41">
        <v>59</v>
      </c>
      <c r="D88" s="41">
        <v>20</v>
      </c>
      <c r="E88" s="41" t="s">
        <v>107</v>
      </c>
      <c r="F88" s="41">
        <v>4</v>
      </c>
      <c r="G88" s="43">
        <f t="shared" si="0"/>
        <v>387</v>
      </c>
      <c r="H88" s="90">
        <f t="shared" si="11"/>
        <v>0.99375000000000002</v>
      </c>
      <c r="I88" s="90">
        <f t="shared" si="12"/>
        <v>1.6187499999999999</v>
      </c>
      <c r="J88" s="86"/>
      <c r="K88" s="78"/>
      <c r="L88" s="79"/>
    </row>
    <row r="89" spans="1:14" x14ac:dyDescent="0.3">
      <c r="B89" s="23" t="s">
        <v>113</v>
      </c>
      <c r="C89" s="41">
        <v>63</v>
      </c>
      <c r="D89" s="41">
        <v>10</v>
      </c>
      <c r="E89" s="41" t="s">
        <v>107</v>
      </c>
      <c r="F89" s="41">
        <v>6</v>
      </c>
      <c r="G89" s="43">
        <f t="shared" si="0"/>
        <v>393</v>
      </c>
      <c r="H89" s="90">
        <f t="shared" si="11"/>
        <v>1.0062500000000001</v>
      </c>
      <c r="I89" s="90">
        <f t="shared" si="12"/>
        <v>1.6312500000000001</v>
      </c>
      <c r="J89" s="86"/>
      <c r="K89" s="78"/>
      <c r="L89" s="79"/>
    </row>
    <row r="90" spans="1:14" x14ac:dyDescent="0.3">
      <c r="A90" s="37" t="s">
        <v>122</v>
      </c>
      <c r="B90" s="70" t="s">
        <v>114</v>
      </c>
      <c r="C90" s="71">
        <v>63</v>
      </c>
      <c r="D90" s="71">
        <v>10</v>
      </c>
      <c r="E90" s="71" t="s">
        <v>129</v>
      </c>
      <c r="F90" s="71">
        <v>10</v>
      </c>
      <c r="G90" s="69">
        <f t="shared" si="0"/>
        <v>403</v>
      </c>
      <c r="H90" s="87">
        <f t="shared" si="11"/>
        <v>1.0270833333333333</v>
      </c>
      <c r="I90" s="87">
        <f t="shared" si="12"/>
        <v>1.6520833333333333</v>
      </c>
      <c r="J90" s="87"/>
      <c r="K90" s="57">
        <f>IF(A90="C",$H$17+(MIN(G90,200)/34+MIN(MAX(G90-200,0),200)/32+MIN(MAX(G90-400,0),200)/30+MIN(MAX(G90-600,0),400)/28+1/120)/24,"")</f>
        <v>1.1350285947712417</v>
      </c>
      <c r="L90" s="58">
        <f>IF(A90="C",$L$21+(MIN(G90,60)/20+MIN(MAX(G90-60,0),540)/15+MIN(MAX(G90-600,0),400)/11.428+1/120)/24,"")</f>
        <v>1.7447916666666665</v>
      </c>
    </row>
    <row r="91" spans="1:14" x14ac:dyDescent="0.3">
      <c r="E91" s="37"/>
      <c r="G91" s="24" t="str">
        <f t="shared" si="0"/>
        <v/>
      </c>
      <c r="H91" s="61"/>
      <c r="I91" s="61"/>
      <c r="J91" s="61"/>
    </row>
    <row r="92" spans="1:14" x14ac:dyDescent="0.3">
      <c r="E92" s="37"/>
    </row>
  </sheetData>
  <mergeCells count="28">
    <mergeCell ref="I14:L14"/>
    <mergeCell ref="A18:A19"/>
    <mergeCell ref="C14:E14"/>
    <mergeCell ref="C15:E15"/>
    <mergeCell ref="C13:E13"/>
    <mergeCell ref="D16:E16"/>
    <mergeCell ref="K17:L17"/>
    <mergeCell ref="B18:B19"/>
    <mergeCell ref="E18:E19"/>
    <mergeCell ref="K18:L18"/>
    <mergeCell ref="C18:D18"/>
    <mergeCell ref="G16:L16"/>
    <mergeCell ref="B17:E17"/>
    <mergeCell ref="B1:E1"/>
    <mergeCell ref="F2:L2"/>
    <mergeCell ref="F3:L3"/>
    <mergeCell ref="F4:L4"/>
    <mergeCell ref="F5:L5"/>
    <mergeCell ref="F9:G9"/>
    <mergeCell ref="K9:L9"/>
    <mergeCell ref="G12:L12"/>
    <mergeCell ref="C3:D3"/>
    <mergeCell ref="C4:D4"/>
    <mergeCell ref="C5:D5"/>
    <mergeCell ref="C11:E11"/>
    <mergeCell ref="C9:E9"/>
    <mergeCell ref="G11:H11"/>
    <mergeCell ref="C12:E12"/>
  </mergeCells>
  <conditionalFormatting sqref="A1:A1048576">
    <cfRule type="cellIs" dxfId="8" priority="11" operator="equal">
      <formula>"C"</formula>
    </cfRule>
  </conditionalFormatting>
  <conditionalFormatting sqref="B22:B56">
    <cfRule type="expression" dxfId="7" priority="8">
      <formula>A22="C"</formula>
    </cfRule>
  </conditionalFormatting>
  <conditionalFormatting sqref="C22:C56">
    <cfRule type="expression" dxfId="6" priority="7">
      <formula>A22="C"</formula>
    </cfRule>
  </conditionalFormatting>
  <conditionalFormatting sqref="D22:D56">
    <cfRule type="expression" dxfId="5" priority="6">
      <formula>A22="C"</formula>
    </cfRule>
  </conditionalFormatting>
  <conditionalFormatting sqref="E22:E55">
    <cfRule type="expression" dxfId="4" priority="5">
      <formula>A22="C"</formula>
    </cfRule>
  </conditionalFormatting>
  <conditionalFormatting sqref="F22:F56">
    <cfRule type="expression" dxfId="3" priority="4">
      <formula>A22="C"</formula>
    </cfRule>
  </conditionalFormatting>
  <conditionalFormatting sqref="G22:J91">
    <cfRule type="expression" dxfId="2" priority="3">
      <formula>A22="C"</formula>
    </cfRule>
  </conditionalFormatting>
  <conditionalFormatting sqref="K22:K90">
    <cfRule type="expression" dxfId="1" priority="2">
      <formula>A22="C"</formula>
    </cfRule>
  </conditionalFormatting>
  <conditionalFormatting sqref="L22:L90">
    <cfRule type="expression" dxfId="0" priority="1">
      <formula>A22="C"</formula>
    </cfRule>
  </conditionalFormatting>
  <hyperlinks>
    <hyperlink ref="C15" r:id="rId1" xr:uid="{B543F470-AAC2-4A31-A064-FBDAF21EBFB6}"/>
  </hyperlinks>
  <pageMargins left="0.43307086614173229" right="0.43307086614173229" top="0.23622047244094488" bottom="0.23622047244094488" header="0.11811023622047244" footer="0.11811023622047244"/>
  <pageSetup paperSize="9" orientation="portrait" horizontalDpi="4294967293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christine</cp:lastModifiedBy>
  <cp:lastPrinted>2021-02-13T18:31:34Z</cp:lastPrinted>
  <dcterms:created xsi:type="dcterms:W3CDTF">2021-02-13T18:25:35Z</dcterms:created>
  <dcterms:modified xsi:type="dcterms:W3CDTF">2022-02-21T10:49:45Z</dcterms:modified>
</cp:coreProperties>
</file>